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NAS3AB6E9\Public\11 技術・非鉄\01_技術部会\05_企画委員会\05-1_エネルギ削減委員会（CO2削減推進委員会(環境対策委員会)）\1_★CO2アンケート★\2021年(R03)調査(2020.4~2021.3）\"/>
    </mc:Choice>
  </mc:AlternateContent>
  <xr:revisionPtr revIDLastSave="0" documentId="13_ncr:1_{513A1C85-C465-432D-858C-38586BBE95C7}" xr6:coauthVersionLast="46" xr6:coauthVersionMax="46" xr10:uidLastSave="{00000000-0000-0000-0000-000000000000}"/>
  <bookViews>
    <workbookView xWindow="2688" yWindow="1032" windowWidth="20340" windowHeight="11928" tabRatio="764" firstSheet="1" activeTab="1" xr2:uid="{00000000-000D-0000-FFFF-FFFF00000000}"/>
  </bookViews>
  <sheets>
    <sheet name="集計" sheetId="16" state="hidden" r:id="rId1"/>
    <sheet name="【記入①】基本事項アンケート" sheetId="2" r:id="rId2"/>
    <sheet name="【記入②】エネルギー調査票" sheetId="7" r:id="rId3"/>
    <sheet name="【記入③】生産設備の概要" sheetId="9" r:id="rId4"/>
    <sheet name="（参考）CO2-生産量関係図" sheetId="15" r:id="rId5"/>
    <sheet name="（参考）CO2排出量算定係数" sheetId="11" r:id="rId6"/>
    <sheet name="（参考）年間エネルギ調査票" sheetId="13" r:id="rId7"/>
    <sheet name="（参考）燃料等の定義" sheetId="14" r:id="rId8"/>
    <sheet name="企業集計値" sheetId="17" r:id="rId9"/>
  </sheets>
  <definedNames>
    <definedName name="_xlnm._FilterDatabase" localSheetId="3" hidden="1">【記入③】生産設備の概要!$A$4:$K$17</definedName>
    <definedName name="L１．鋳鋼">【記入①】基本事項アンケート!$AE$2:$AE$22</definedName>
    <definedName name="L２．鋳鉄">【記入①】基本事項アンケート!$AF$2:$AF$12</definedName>
    <definedName name="L３．銅系">【記入①】基本事項アンケート!$AG$2:$AG$11</definedName>
    <definedName name="L４．アルミ系">【記入①】基本事項アンケート!$AH$2:$AH$12</definedName>
    <definedName name="L５．アルミダイカスト">【記入①】基本事項アンケート!$AI$2:$AI$12</definedName>
    <definedName name="L６．マグネ系">【記入①】基本事項アンケート!$AJ$2:$AJ$12</definedName>
    <definedName name="L７．亜鉛系">【記入①】基本事項アンケート!$AK$2:$AK$12</definedName>
    <definedName name="L８．精密鋳造">【記入①】基本事項アンケート!$AL$2:$AL$12</definedName>
    <definedName name="L９．その他">【記入①】基本事項アンケート!$AM$2:$AM$12</definedName>
    <definedName name="_xlnm.Print_Area" localSheetId="6">'（参考）年間エネルギ調査票'!$A$1:$AE$78</definedName>
    <definedName name="_xlnm.Print_Area" localSheetId="1">【記入①】基本事項アンケート!$A$1:$N$39</definedName>
    <definedName name="分類">【記入①】基本事項アンケート!$AE$1:$AM$1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1" l="1"/>
  <c r="I38" i="11"/>
  <c r="I39" i="11"/>
  <c r="I40" i="11"/>
  <c r="I41" i="11"/>
  <c r="I42" i="11"/>
  <c r="I43" i="11"/>
  <c r="I44" i="11"/>
  <c r="I45" i="11"/>
  <c r="I46" i="11"/>
  <c r="I47" i="11"/>
  <c r="I48" i="11"/>
  <c r="I49" i="11"/>
  <c r="I50" i="11"/>
  <c r="I51" i="11"/>
  <c r="I36" i="11"/>
  <c r="G3" i="17" l="1"/>
  <c r="H3" i="17"/>
  <c r="U43" i="7"/>
  <c r="B3" i="17"/>
  <c r="F3" i="17"/>
  <c r="E3" i="17"/>
  <c r="D3" i="17"/>
  <c r="C3" i="17"/>
  <c r="AC44" i="13"/>
  <c r="AC43" i="13"/>
  <c r="A3" i="17"/>
  <c r="F10" i="11"/>
  <c r="U15" i="7" s="1"/>
  <c r="F11" i="11"/>
  <c r="U16" i="7" s="1"/>
  <c r="F12" i="11"/>
  <c r="U17" i="7" s="1"/>
  <c r="F13" i="11"/>
  <c r="U18" i="7"/>
  <c r="F14" i="11"/>
  <c r="U19" i="7"/>
  <c r="F15" i="11"/>
  <c r="U20" i="7" s="1"/>
  <c r="F16" i="11"/>
  <c r="U21" i="7"/>
  <c r="F17" i="11"/>
  <c r="U22" i="7"/>
  <c r="F18" i="11"/>
  <c r="U23" i="7"/>
  <c r="F19" i="11"/>
  <c r="U24" i="7"/>
  <c r="F20" i="11"/>
  <c r="U25" i="7"/>
  <c r="F21" i="11"/>
  <c r="U26" i="7"/>
  <c r="F22" i="11"/>
  <c r="U27" i="7"/>
  <c r="F23" i="11"/>
  <c r="U28" i="7"/>
  <c r="F24" i="11"/>
  <c r="U29" i="7"/>
  <c r="F25" i="11"/>
  <c r="U30" i="7"/>
  <c r="F26" i="11"/>
  <c r="U31" i="7"/>
  <c r="F27" i="11"/>
  <c r="U32" i="7"/>
  <c r="F28" i="11"/>
  <c r="U33" i="7"/>
  <c r="F29" i="11"/>
  <c r="U34" i="7"/>
  <c r="F30" i="11"/>
  <c r="U35" i="7"/>
  <c r="F31" i="11"/>
  <c r="U36" i="7"/>
  <c r="F9" i="11"/>
  <c r="U14" i="7"/>
  <c r="J25" i="11"/>
  <c r="R43" i="7"/>
  <c r="C47" i="16" s="1"/>
  <c r="CC3" i="17"/>
  <c r="BP3" i="17"/>
  <c r="BM3" i="17"/>
  <c r="BJ3" i="17"/>
  <c r="CB3" i="17"/>
  <c r="CA3" i="17"/>
  <c r="BZ3" i="17"/>
  <c r="BY3" i="17"/>
  <c r="BX3" i="17"/>
  <c r="BW3" i="17"/>
  <c r="BV3" i="17"/>
  <c r="BU3" i="17"/>
  <c r="BT3" i="17"/>
  <c r="BS3" i="17"/>
  <c r="BR3" i="17"/>
  <c r="BQ3" i="17"/>
  <c r="BO3" i="17"/>
  <c r="BN3" i="17"/>
  <c r="BL3" i="17"/>
  <c r="BK3" i="17"/>
  <c r="BI3" i="17"/>
  <c r="BH3" i="17"/>
  <c r="BG3" i="17"/>
  <c r="BF3" i="17"/>
  <c r="BE3" i="17"/>
  <c r="BD3" i="17"/>
  <c r="BC3" i="17"/>
  <c r="BB3" i="17"/>
  <c r="BA3" i="17"/>
  <c r="AZ3" i="17"/>
  <c r="U44" i="7"/>
  <c r="T35" i="7"/>
  <c r="T34" i="7"/>
  <c r="T33" i="7"/>
  <c r="T32" i="7"/>
  <c r="T31" i="7"/>
  <c r="T30" i="7"/>
  <c r="T29" i="7"/>
  <c r="T28" i="7"/>
  <c r="T27" i="7"/>
  <c r="T26" i="7"/>
  <c r="T25" i="7"/>
  <c r="T24" i="7"/>
  <c r="T23" i="7"/>
  <c r="T22" i="7"/>
  <c r="T21" i="7"/>
  <c r="T20" i="7"/>
  <c r="T19" i="7"/>
  <c r="T18" i="7"/>
  <c r="T17" i="7"/>
  <c r="K47" i="7" s="1"/>
  <c r="H72" i="15" s="1"/>
  <c r="T16" i="7"/>
  <c r="T15" i="7"/>
  <c r="T14" i="7"/>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A1" i="16"/>
  <c r="A71" i="16"/>
  <c r="A55" i="16"/>
  <c r="A56" i="16"/>
  <c r="F77" i="16"/>
  <c r="F76" i="16"/>
  <c r="D76" i="16"/>
  <c r="E76" i="16"/>
  <c r="D77" i="16"/>
  <c r="E77" i="16"/>
  <c r="C77" i="16"/>
  <c r="C76" i="16"/>
  <c r="F74" i="16"/>
  <c r="F73" i="16"/>
  <c r="D73" i="16"/>
  <c r="E73" i="16"/>
  <c r="D74" i="16"/>
  <c r="E74" i="16"/>
  <c r="C74" i="16"/>
  <c r="C73" i="16"/>
  <c r="A77" i="16"/>
  <c r="A76" i="16"/>
  <c r="A75" i="16"/>
  <c r="A74" i="16"/>
  <c r="A73" i="16"/>
  <c r="A72" i="16"/>
  <c r="A58" i="16"/>
  <c r="A59" i="16"/>
  <c r="A60" i="16"/>
  <c r="A61" i="16"/>
  <c r="A62" i="16"/>
  <c r="A63" i="16"/>
  <c r="A64" i="16"/>
  <c r="A65" i="16"/>
  <c r="A66" i="16"/>
  <c r="A67" i="16"/>
  <c r="A57" i="16"/>
  <c r="D63" i="16"/>
  <c r="E63" i="16"/>
  <c r="F63" i="16"/>
  <c r="G63" i="16"/>
  <c r="D64" i="16"/>
  <c r="E64" i="16"/>
  <c r="F64" i="16"/>
  <c r="G64" i="16"/>
  <c r="D65" i="16"/>
  <c r="E65" i="16"/>
  <c r="F65" i="16"/>
  <c r="G65" i="16"/>
  <c r="D66" i="16"/>
  <c r="E66" i="16"/>
  <c r="F66" i="16"/>
  <c r="G66" i="16"/>
  <c r="D67" i="16"/>
  <c r="E67" i="16"/>
  <c r="F67" i="16"/>
  <c r="G67" i="16"/>
  <c r="C64" i="16"/>
  <c r="C65" i="16"/>
  <c r="C66" i="16"/>
  <c r="C67" i="16"/>
  <c r="C63" i="16"/>
  <c r="D60" i="16"/>
  <c r="E60" i="16"/>
  <c r="F60" i="16"/>
  <c r="G60" i="16"/>
  <c r="D61" i="16"/>
  <c r="E61" i="16"/>
  <c r="F61" i="16"/>
  <c r="G61" i="16"/>
  <c r="C61" i="16"/>
  <c r="C60" i="16"/>
  <c r="D58" i="16"/>
  <c r="E58" i="16"/>
  <c r="D57" i="16"/>
  <c r="E57" i="16"/>
  <c r="C58" i="16"/>
  <c r="C57" i="16"/>
  <c r="C15" i="16"/>
  <c r="C14" i="16"/>
  <c r="C13" i="16"/>
  <c r="C10" i="16"/>
  <c r="C11" i="16"/>
  <c r="C12" i="16"/>
  <c r="C9" i="16"/>
  <c r="C2" i="16"/>
  <c r="C3" i="16"/>
  <c r="C4" i="16"/>
  <c r="C5" i="16"/>
  <c r="C6" i="16"/>
  <c r="C7" i="16"/>
  <c r="C8" i="16"/>
  <c r="C1" i="16"/>
  <c r="E8" i="7"/>
  <c r="P4" i="7"/>
  <c r="P5" i="7"/>
  <c r="P3" i="7"/>
  <c r="E3" i="7"/>
  <c r="E4" i="7"/>
  <c r="E5" i="7"/>
  <c r="E6" i="7"/>
  <c r="E7" i="7"/>
  <c r="R12" i="7"/>
  <c r="T7" i="13" s="1"/>
  <c r="R13" i="7"/>
  <c r="J3" i="17" s="1"/>
  <c r="R14" i="7"/>
  <c r="T13" i="13"/>
  <c r="V13" i="13"/>
  <c r="R15" i="7"/>
  <c r="T14" i="13"/>
  <c r="R16" i="7"/>
  <c r="T15" i="13"/>
  <c r="R17" i="7"/>
  <c r="N3" i="17"/>
  <c r="R18" i="7"/>
  <c r="C22" i="16"/>
  <c r="R19" i="7"/>
  <c r="C23" i="16"/>
  <c r="R20" i="7"/>
  <c r="Q3" i="17"/>
  <c r="R21" i="7"/>
  <c r="R3" i="17"/>
  <c r="R22" i="7"/>
  <c r="T21" i="13"/>
  <c r="U21" i="13" s="1"/>
  <c r="R23" i="7"/>
  <c r="T3" i="17" s="1"/>
  <c r="R24" i="7"/>
  <c r="C28" i="16" s="1"/>
  <c r="R25" i="7"/>
  <c r="V3" i="17"/>
  <c r="R26" i="7"/>
  <c r="C30" i="16" s="1"/>
  <c r="R27" i="7"/>
  <c r="T26" i="13" s="1"/>
  <c r="R28" i="7"/>
  <c r="Y3" i="17" s="1"/>
  <c r="R29" i="7"/>
  <c r="T28" i="13"/>
  <c r="U28" i="13"/>
  <c r="R30" i="7"/>
  <c r="T29" i="13" s="1"/>
  <c r="R31" i="7"/>
  <c r="AB3" i="17" s="1"/>
  <c r="R32" i="7"/>
  <c r="T31" i="13"/>
  <c r="V31" i="13"/>
  <c r="R33" i="7"/>
  <c r="AD3" i="17" s="1"/>
  <c r="R34" i="7"/>
  <c r="T33" i="13" s="1"/>
  <c r="R35" i="7"/>
  <c r="AF3" i="17"/>
  <c r="R36" i="7"/>
  <c r="T35" i="13"/>
  <c r="U35" i="13" s="1"/>
  <c r="R37" i="7"/>
  <c r="T36" i="13"/>
  <c r="U36" i="13" s="1"/>
  <c r="R38" i="7"/>
  <c r="C42" i="16"/>
  <c r="R39" i="7"/>
  <c r="T38" i="13"/>
  <c r="V38" i="13" s="1"/>
  <c r="R40" i="7"/>
  <c r="AK3" i="17" s="1"/>
  <c r="R41" i="7"/>
  <c r="C45" i="16" s="1"/>
  <c r="R42" i="7"/>
  <c r="C46" i="16"/>
  <c r="R44" i="7"/>
  <c r="C48" i="16"/>
  <c r="R45" i="7"/>
  <c r="AP3" i="17" s="1"/>
  <c r="R46" i="7"/>
  <c r="AQ3" i="17" s="1"/>
  <c r="C70" i="15"/>
  <c r="D70" i="15"/>
  <c r="E70" i="15"/>
  <c r="F70" i="15"/>
  <c r="G70" i="15"/>
  <c r="H70" i="15"/>
  <c r="I70" i="15"/>
  <c r="J70" i="15"/>
  <c r="K70" i="15"/>
  <c r="L70" i="15"/>
  <c r="M70" i="15"/>
  <c r="N70" i="15"/>
  <c r="C71" i="15"/>
  <c r="D71" i="15"/>
  <c r="E71" i="15"/>
  <c r="F71" i="15"/>
  <c r="G71" i="15"/>
  <c r="H71" i="15"/>
  <c r="I71" i="15"/>
  <c r="J71" i="15"/>
  <c r="K71" i="15"/>
  <c r="L71" i="15"/>
  <c r="M71" i="15"/>
  <c r="N71" i="15"/>
  <c r="X13" i="13"/>
  <c r="X42" i="13" s="1"/>
  <c r="X48" i="13" s="1"/>
  <c r="X49" i="13" s="1"/>
  <c r="Y13" i="13"/>
  <c r="Y42" i="13" s="1"/>
  <c r="Y48" i="13" s="1"/>
  <c r="X14" i="13"/>
  <c r="Y14" i="13"/>
  <c r="X15" i="13"/>
  <c r="Y15" i="13"/>
  <c r="X16" i="13"/>
  <c r="Y16" i="13"/>
  <c r="X17" i="13"/>
  <c r="Y17" i="13"/>
  <c r="X18" i="13"/>
  <c r="Y18" i="13"/>
  <c r="X19" i="13"/>
  <c r="Y19" i="13"/>
  <c r="X20" i="13"/>
  <c r="Y20" i="13"/>
  <c r="X21" i="13"/>
  <c r="Y21" i="13"/>
  <c r="X22" i="13"/>
  <c r="Y22" i="13"/>
  <c r="X23" i="13"/>
  <c r="Y23" i="13"/>
  <c r="X24" i="13"/>
  <c r="Y24" i="13"/>
  <c r="X25" i="13"/>
  <c r="Y25" i="13"/>
  <c r="X26" i="13"/>
  <c r="Y26" i="13"/>
  <c r="X27" i="13"/>
  <c r="Y27" i="13"/>
  <c r="X28" i="13"/>
  <c r="Y28" i="13"/>
  <c r="X29" i="13"/>
  <c r="Y29" i="13"/>
  <c r="X30" i="13"/>
  <c r="Y30" i="13"/>
  <c r="X31" i="13"/>
  <c r="Y31" i="13"/>
  <c r="X32" i="13"/>
  <c r="Y32" i="13"/>
  <c r="X33" i="13"/>
  <c r="Y33" i="13"/>
  <c r="X34" i="13"/>
  <c r="Y34" i="13"/>
  <c r="X35" i="13"/>
  <c r="Y35" i="13"/>
  <c r="X36" i="13"/>
  <c r="X37" i="13"/>
  <c r="X38" i="13"/>
  <c r="X39" i="13"/>
  <c r="X40" i="13"/>
  <c r="X41" i="13"/>
  <c r="Y46" i="13"/>
  <c r="Y47" i="13" s="1"/>
  <c r="W47" i="13"/>
  <c r="X47" i="13"/>
  <c r="C49" i="16"/>
  <c r="T46" i="13"/>
  <c r="T20" i="13"/>
  <c r="U20" i="13"/>
  <c r="C39" i="16"/>
  <c r="C25" i="16"/>
  <c r="C34" i="16"/>
  <c r="C18" i="16"/>
  <c r="C32" i="16"/>
  <c r="T27" i="13"/>
  <c r="V27" i="13"/>
  <c r="T34" i="13"/>
  <c r="V34" i="13" s="1"/>
  <c r="K3" i="17"/>
  <c r="AA3" i="17"/>
  <c r="C31" i="16"/>
  <c r="T18" i="13"/>
  <c r="U18" i="13" s="1"/>
  <c r="V18" i="13"/>
  <c r="C16" i="16"/>
  <c r="M3" i="17"/>
  <c r="T44" i="13"/>
  <c r="U44" i="13" s="1"/>
  <c r="T37" i="13"/>
  <c r="U37" i="13" s="1"/>
  <c r="AG3" i="17"/>
  <c r="P3" i="17"/>
  <c r="T19" i="13"/>
  <c r="U19" i="13" s="1"/>
  <c r="C27" i="16"/>
  <c r="I3" i="17"/>
  <c r="AM3" i="17"/>
  <c r="T39" i="13"/>
  <c r="U39" i="13" s="1"/>
  <c r="U27" i="13"/>
  <c r="T41" i="13"/>
  <c r="U41" i="13"/>
  <c r="AI3" i="17"/>
  <c r="Z3" i="17"/>
  <c r="X3" i="17"/>
  <c r="T16" i="13"/>
  <c r="U16" i="13" s="1"/>
  <c r="C33" i="16"/>
  <c r="C21" i="16"/>
  <c r="C17" i="16"/>
  <c r="C36" i="16"/>
  <c r="O3" i="17"/>
  <c r="T8" i="13"/>
  <c r="C38" i="16"/>
  <c r="AE3" i="17"/>
  <c r="AC3" i="17"/>
  <c r="T24" i="13"/>
  <c r="V24" i="13" s="1"/>
  <c r="U24" i="13"/>
  <c r="C29" i="16"/>
  <c r="C50" i="16"/>
  <c r="V21" i="13"/>
  <c r="U13" i="13"/>
  <c r="C35" i="16"/>
  <c r="L3" i="17"/>
  <c r="T30" i="13"/>
  <c r="V30" i="13" s="1"/>
  <c r="C24" i="16"/>
  <c r="C44" i="16"/>
  <c r="C37" i="16"/>
  <c r="U3" i="17"/>
  <c r="T17" i="13"/>
  <c r="T23" i="13"/>
  <c r="U23" i="13"/>
  <c r="C19" i="16"/>
  <c r="S3" i="17"/>
  <c r="C26" i="16"/>
  <c r="T32" i="13"/>
  <c r="V32" i="13" s="1"/>
  <c r="U15" i="13"/>
  <c r="V15" i="13"/>
  <c r="V28" i="13"/>
  <c r="U14" i="13"/>
  <c r="V14" i="13"/>
  <c r="T22" i="13"/>
  <c r="U22" i="13" s="1"/>
  <c r="C41" i="16"/>
  <c r="C20" i="16"/>
  <c r="T40" i="13"/>
  <c r="U40" i="13"/>
  <c r="V40" i="13"/>
  <c r="AO3" i="17"/>
  <c r="V20" i="13"/>
  <c r="AL3" i="17"/>
  <c r="AJ3" i="17"/>
  <c r="AH3" i="17"/>
  <c r="C43" i="16"/>
  <c r="U30" i="13"/>
  <c r="V17" i="13"/>
  <c r="U17" i="13"/>
  <c r="V23" i="13"/>
  <c r="U31" i="13"/>
  <c r="C40" i="16"/>
  <c r="V39" i="13"/>
  <c r="V19" i="13"/>
  <c r="V41" i="13"/>
  <c r="F47" i="7"/>
  <c r="T43" i="13"/>
  <c r="AN3" i="17"/>
  <c r="U43" i="13"/>
  <c r="G47" i="7" l="1"/>
  <c r="D72" i="15" s="1"/>
  <c r="V29" i="13"/>
  <c r="U29" i="13"/>
  <c r="U33" i="13"/>
  <c r="V33" i="13"/>
  <c r="V26" i="13"/>
  <c r="U26" i="13"/>
  <c r="U32" i="13"/>
  <c r="U34" i="13"/>
  <c r="U38" i="13"/>
  <c r="W3" i="17"/>
  <c r="T45" i="13"/>
  <c r="V35" i="13"/>
  <c r="T25" i="13"/>
  <c r="V22" i="13"/>
  <c r="V16" i="13"/>
  <c r="V43" i="13"/>
  <c r="V47" i="13" s="1"/>
  <c r="J47" i="7"/>
  <c r="G72" i="15" s="1"/>
  <c r="V44" i="13"/>
  <c r="N47" i="7"/>
  <c r="K72" i="15" s="1"/>
  <c r="M47" i="7"/>
  <c r="J72" i="15" s="1"/>
  <c r="I47" i="7"/>
  <c r="F72" i="15" s="1"/>
  <c r="C72" i="15"/>
  <c r="L47" i="7"/>
  <c r="I72" i="15" s="1"/>
  <c r="O47" i="7"/>
  <c r="L72" i="15" s="1"/>
  <c r="P47" i="7"/>
  <c r="M72" i="15" s="1"/>
  <c r="H47" i="7"/>
  <c r="E72" i="15" s="1"/>
  <c r="Q47" i="7"/>
  <c r="N72" i="15" s="1"/>
  <c r="N48" i="7"/>
  <c r="K73" i="15" s="1"/>
  <c r="P48" i="7"/>
  <c r="M73" i="15" s="1"/>
  <c r="M48" i="7"/>
  <c r="J73" i="15" s="1"/>
  <c r="G48" i="7"/>
  <c r="D73" i="15" s="1"/>
  <c r="F48" i="7"/>
  <c r="C73" i="15" s="1"/>
  <c r="O48" i="7"/>
  <c r="L73" i="15" s="1"/>
  <c r="H48" i="7"/>
  <c r="E73" i="15" s="1"/>
  <c r="J48" i="7"/>
  <c r="G73" i="15" s="1"/>
  <c r="K48" i="7"/>
  <c r="H73" i="15" s="1"/>
  <c r="L48" i="7"/>
  <c r="I73" i="15" s="1"/>
  <c r="Q48" i="7"/>
  <c r="N73" i="15" s="1"/>
  <c r="I48" i="7"/>
  <c r="F73" i="15" s="1"/>
  <c r="V42" i="13" l="1"/>
  <c r="V48" i="13" s="1"/>
  <c r="V45" i="13"/>
  <c r="T47" i="13"/>
  <c r="U45" i="13"/>
  <c r="U47" i="13" s="1"/>
  <c r="U25" i="13"/>
  <c r="U42" i="13" s="1"/>
  <c r="U48" i="13" s="1"/>
  <c r="U49" i="13" s="1"/>
  <c r="V25" i="13"/>
  <c r="R48" i="7"/>
  <c r="C52" i="16" s="1"/>
  <c r="R47" i="7"/>
  <c r="V51" i="13" l="1"/>
  <c r="V50" i="13"/>
  <c r="C51" i="16"/>
  <c r="AT3" i="17"/>
  <c r="S47" i="7"/>
  <c r="S48" i="7"/>
  <c r="AU3" i="17"/>
  <c r="AY3" i="17" l="1"/>
  <c r="AX3" i="17"/>
  <c r="AW3" i="17"/>
  <c r="AV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情報システム厚生課</author>
  </authors>
  <commentList>
    <comment ref="T36" authorId="0" shapeId="0" xr:uid="{00000000-0006-0000-0200-000001000000}">
      <text>
        <r>
          <rPr>
            <sz val="9"/>
            <color indexed="81"/>
            <rFont val="ＭＳ Ｐゴシック"/>
            <family val="3"/>
            <charset val="128"/>
          </rPr>
          <t>仮に東京ガスの単位発熱量　
 45.0  を入れています。
東京ガス会社以外から購入している場合は、単位発熱量を確認の上、その値を入力して下さい。
エネルギー供給事業者に確認し、実際の値を入力。</t>
        </r>
      </text>
    </comment>
    <comment ref="U45" authorId="0" shapeId="0" xr:uid="{00000000-0006-0000-0200-000002000000}">
      <text>
        <r>
          <rPr>
            <sz val="10"/>
            <color indexed="81"/>
            <rFont val="ＭＳ Ｐゴシック"/>
            <family val="3"/>
            <charset val="128"/>
          </rPr>
          <t xml:space="preserve">仮に東京電力（株）の排出係数 を入力しています。
東京電力（株）以外の電力会社の場合　　
購入元の電力事業者等に排出係数を確認の上、入力して下さい。
なお第９表３に電力会社名と係数を記入すること。
</t>
        </r>
      </text>
    </comment>
    <comment ref="U46" authorId="0" shapeId="0" xr:uid="{00000000-0006-0000-0200-000003000000}">
      <text>
        <r>
          <rPr>
            <sz val="9"/>
            <color indexed="81"/>
            <rFont val="ＭＳ Ｐゴシック"/>
            <family val="3"/>
            <charset val="128"/>
          </rPr>
          <t xml:space="preserve">仮に代替値を入れています。
電気事業者以外の者から供給される電気については、上記値又は電気使用者において把握できる係数として適切な値を入力できます。
その場合は、必ず第９表３に算定方法と係数を記入すること。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情報システム厚生課</author>
  </authors>
  <commentList>
    <comment ref="AA35" authorId="0" shapeId="0" xr:uid="{00000000-0006-0000-0600-000001000000}">
      <text>
        <r>
          <rPr>
            <sz val="9"/>
            <color indexed="81"/>
            <rFont val="ＭＳ Ｐゴシック"/>
            <family val="3"/>
            <charset val="128"/>
          </rPr>
          <t>仮に東京ガスの単位発熱量　
 45.0  を入れています。
東京ガス会社以外から購入している場合は、単位発熱量を確認の上、その値を入力して下さい。
エネルギー供給事業者に確認し、実際の値を入力。</t>
        </r>
      </text>
    </comment>
    <comment ref="W38" authorId="0" shapeId="0" xr:uid="{00000000-0006-0000-0600-000002000000}">
      <text>
        <r>
          <rPr>
            <sz val="9"/>
            <color indexed="81"/>
            <rFont val="ＭＳ Ｐゴシック"/>
            <family val="3"/>
            <charset val="128"/>
          </rPr>
          <t xml:space="preserve">
他人へ供給した熱の量はここに入力しますが、
排出係数は個別に計算して下さい。Y列33セルのコメントを参照。</t>
        </r>
      </text>
    </comment>
    <comment ref="Y38" authorId="0" shapeId="0" xr:uid="{00000000-0006-0000-0600-000003000000}">
      <text>
        <r>
          <rPr>
            <sz val="9"/>
            <color indexed="81"/>
            <rFont val="ＭＳ Ｐゴシック"/>
            <family val="3"/>
            <charset val="128"/>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W39" authorId="0" shapeId="0" xr:uid="{00000000-0006-0000-0600-000004000000}">
      <text>
        <r>
          <rPr>
            <sz val="9"/>
            <color indexed="81"/>
            <rFont val="ＭＳ Ｐゴシック"/>
            <family val="3"/>
            <charset val="128"/>
          </rPr>
          <t xml:space="preserve">
他人へ供給した熱の量はここに入力しますが、
排出係数は個別に計算して下さい。Y列34セルのコメントを参照。</t>
        </r>
      </text>
    </comment>
    <comment ref="Y39" authorId="0" shapeId="0" xr:uid="{00000000-0006-0000-0600-000005000000}">
      <text>
        <r>
          <rPr>
            <sz val="9"/>
            <color indexed="81"/>
            <rFont val="ＭＳ Ｐゴシック"/>
            <family val="3"/>
            <charset val="128"/>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W40" authorId="0" shapeId="0" xr:uid="{00000000-0006-0000-0600-000006000000}">
      <text>
        <r>
          <rPr>
            <sz val="9"/>
            <color indexed="81"/>
            <rFont val="ＭＳ Ｐゴシック"/>
            <family val="3"/>
            <charset val="128"/>
          </rPr>
          <t xml:space="preserve">
他人へ供給した熱の量はここに入力しますが、
排出係数は個別に計算して下さい。Y列35セルのコメントを参照。</t>
        </r>
      </text>
    </comment>
    <comment ref="Y40" authorId="0" shapeId="0" xr:uid="{00000000-0006-0000-0600-000007000000}">
      <text>
        <r>
          <rPr>
            <sz val="9"/>
            <color indexed="81"/>
            <rFont val="ＭＳ Ｐゴシック"/>
            <family val="3"/>
            <charset val="128"/>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W41" authorId="0" shapeId="0" xr:uid="{00000000-0006-0000-0600-000008000000}">
      <text>
        <r>
          <rPr>
            <sz val="9"/>
            <color indexed="81"/>
            <rFont val="ＭＳ Ｐゴシック"/>
            <family val="3"/>
            <charset val="128"/>
          </rPr>
          <t xml:space="preserve">
他人へ供給した熱の量はここに入力しますが、
排出係数は個別に計算して下さい。Y列36セルのコメントを参照。</t>
        </r>
      </text>
    </comment>
    <comment ref="Y41" authorId="0" shapeId="0" xr:uid="{00000000-0006-0000-0600-000009000000}">
      <text>
        <r>
          <rPr>
            <sz val="9"/>
            <color indexed="81"/>
            <rFont val="ＭＳ Ｐゴシック"/>
            <family val="3"/>
            <charset val="128"/>
          </rPr>
          <t>当該事業所で発生させた熱において
他人に供給した熱に伴うCO2排出量は、
当該事業所で発生させた熱についての
排出係数を用いて算定する必要があります。
この排出係数及び排出量については、
「温室効果ガス算定・報告マニュアル」を
参考に計算し、このセルに排出量を入力して下さい。
他人に供給した熱に伴うCO2排出量(tCO2)＝熱使用量(GJ)×単位供給量当たりの排出量(tCO2/GJ)
なお、第９表３に控除量に関する排出係数及びその設定根拠を記入すること。</t>
        </r>
      </text>
    </comment>
    <comment ref="AC43" authorId="0" shapeId="0" xr:uid="{00000000-0006-0000-0600-00000A000000}">
      <text>
        <r>
          <rPr>
            <sz val="10"/>
            <color indexed="81"/>
            <rFont val="ＭＳ Ｐゴシック"/>
            <family val="3"/>
            <charset val="128"/>
          </rPr>
          <t>仮に東京電力（株）の排出係数
0.368  を入力しています。
東京電力（株）以外の電力会社の場合　　＜参考＞
　　東北電力（株）は、0.510
　　中部電力（株）は、0.452
購入元の電力事業者等に排出係数を確認の上、入力して下さい。
なお第９表３に電力会社名と係数を記入すること。</t>
        </r>
      </text>
    </comment>
    <comment ref="AC44" authorId="0" shapeId="0" xr:uid="{00000000-0006-0000-0600-00000B000000}">
      <text>
        <r>
          <rPr>
            <sz val="10"/>
            <color indexed="81"/>
            <rFont val="ＭＳ Ｐゴシック"/>
            <family val="3"/>
            <charset val="128"/>
          </rPr>
          <t xml:space="preserve">仮に東京電力（株）の排出係数
0.368  を入力しています。
東京電力（株）以外の電力会社の場合　　＜参考＞
　　東北電力（株）は、0.510
　　中部電力（株）は、0.452
購入元の電力事業者等に排出係数を確認の上、入力して下さい。
なお第９表３に電力会社名と係数を記入すること。
</t>
        </r>
      </text>
    </comment>
    <comment ref="AC45" authorId="0" shapeId="0" xr:uid="{00000000-0006-0000-0600-00000C000000}">
      <text>
        <r>
          <rPr>
            <sz val="9"/>
            <color indexed="81"/>
            <rFont val="ＭＳ Ｐゴシック"/>
            <family val="3"/>
            <charset val="128"/>
          </rPr>
          <t xml:space="preserve">仮にデフォルト値の
０．５５５を入れています。
電気事業者以外の者から供給される電気については、上記値又は電気使用者において把握できる係数として適切な値を入力できます。
&lt;参考＞　エネサーブ（株） ０．５１８
　　　　　　（株）エネット　　　０．４２４
その場合は、必ず第９表３に算定方法と係数を記入すること。
</t>
        </r>
      </text>
    </comment>
    <comment ref="W46" authorId="0" shapeId="0" xr:uid="{00000000-0006-0000-0600-00000D000000}">
      <text>
        <r>
          <rPr>
            <sz val="9"/>
            <color indexed="81"/>
            <rFont val="ＭＳ Ｐゴシック"/>
            <family val="3"/>
            <charset val="128"/>
          </rPr>
          <t xml:space="preserve">他人へ供給した電気の量はここに入力しますが、
</t>
        </r>
        <r>
          <rPr>
            <b/>
            <sz val="9"/>
            <color indexed="10"/>
            <rFont val="ＭＳ Ｐゴシック"/>
            <family val="3"/>
            <charset val="128"/>
          </rPr>
          <t>排出係数は個別に計算して下さい。</t>
        </r>
        <r>
          <rPr>
            <sz val="9"/>
            <color indexed="81"/>
            <rFont val="ＭＳ Ｐゴシック"/>
            <family val="3"/>
            <charset val="128"/>
          </rPr>
          <t xml:space="preserve">
AC列41セルのコメント参照。</t>
        </r>
      </text>
    </comment>
    <comment ref="AC46" authorId="0" shapeId="0" xr:uid="{00000000-0006-0000-0600-00000E000000}">
      <text>
        <r>
          <rPr>
            <sz val="9"/>
            <color indexed="81"/>
            <rFont val="ＭＳ Ｐゴシック"/>
            <family val="3"/>
            <charset val="128"/>
          </rPr>
          <t>自家発電の排出係数は、
当該事業所で発電した電気についての排出係数を用いる必要があります。
排出係数の計算方法など詳細は、「温室効果ガス算定・報告マニュアル」を参照し、</t>
        </r>
        <r>
          <rPr>
            <b/>
            <sz val="9"/>
            <color indexed="10"/>
            <rFont val="ＭＳ Ｐゴシック"/>
            <family val="3"/>
            <charset val="128"/>
          </rPr>
          <t>このセルに求めた排出係数を入力下さい。</t>
        </r>
        <r>
          <rPr>
            <sz val="9"/>
            <color indexed="81"/>
            <rFont val="ＭＳ Ｐゴシック"/>
            <family val="3"/>
            <charset val="128"/>
          </rPr>
          <t xml:space="preserve">
なお、第９表３に控除量に関する排出係数及びその設定根拠を記入すること。
</t>
        </r>
      </text>
    </comment>
  </commentList>
</comments>
</file>

<file path=xl/sharedStrings.xml><?xml version="1.0" encoding="utf-8"?>
<sst xmlns="http://schemas.openxmlformats.org/spreadsheetml/2006/main" count="1045" uniqueCount="642">
  <si>
    <t xml:space="preserve"> </t>
  </si>
  <si>
    <t xml:space="preserve">この換算表は概略CO2削減量算定のための数値で、診断報告書作成の便宜のため作成したものである。 </t>
  </si>
  <si>
    <t xml:space="preserve">公式数値はそれぞれの事業所での算定方式に従うこと。 </t>
  </si>
  <si>
    <t>※報告書作成用</t>
  </si>
  <si>
    <t xml:space="preserve">燃料及び電力 </t>
  </si>
  <si>
    <t xml:space="preserve">※排出量算定係数 </t>
  </si>
  <si>
    <t>炭素排出量</t>
  </si>
  <si>
    <t xml:space="preserve">単位 </t>
  </si>
  <si>
    <t xml:space="preserve">原油（除くコンデンセート） </t>
  </si>
  <si>
    <t xml:space="preserve">1ｋｌ </t>
  </si>
  <si>
    <t xml:space="preserve">うちコンデンセート </t>
  </si>
  <si>
    <t xml:space="preserve">ガソリン </t>
  </si>
  <si>
    <t xml:space="preserve">ナフサ </t>
  </si>
  <si>
    <t xml:space="preserve">灯油 </t>
  </si>
  <si>
    <t xml:space="preserve">軽油 </t>
  </si>
  <si>
    <t xml:space="preserve">A重油 </t>
  </si>
  <si>
    <t xml:space="preserve">B・C重油 </t>
  </si>
  <si>
    <t xml:space="preserve">石油アスファルト </t>
  </si>
  <si>
    <t xml:space="preserve">１トン </t>
  </si>
  <si>
    <t xml:space="preserve">石油コークス </t>
  </si>
  <si>
    <t xml:space="preserve">液化石油ガス（LPG) </t>
  </si>
  <si>
    <t xml:space="preserve">石油系炭化水素ガス </t>
  </si>
  <si>
    <t xml:space="preserve">千㎥ </t>
  </si>
  <si>
    <t xml:space="preserve">液化天然ガス（LNG) </t>
  </si>
  <si>
    <t xml:space="preserve">天然ガス（LNGを除く） </t>
  </si>
  <si>
    <t xml:space="preserve">原料炭 </t>
  </si>
  <si>
    <t xml:space="preserve">一般炭（輸入炭） </t>
  </si>
  <si>
    <t xml:space="preserve">無煙炭 </t>
  </si>
  <si>
    <t xml:space="preserve">コークス </t>
  </si>
  <si>
    <t xml:space="preserve">コールタール </t>
  </si>
  <si>
    <t xml:space="preserve">コークス炉ガス </t>
  </si>
  <si>
    <t xml:space="preserve">高炉ガス </t>
  </si>
  <si>
    <t xml:space="preserve">転炉ガス </t>
  </si>
  <si>
    <t xml:space="preserve">都市ガス１３A </t>
  </si>
  <si>
    <t xml:space="preserve">熱供給等 </t>
  </si>
  <si>
    <t xml:space="preserve">産業用蒸気 </t>
  </si>
  <si>
    <t xml:space="preserve">GJ </t>
  </si>
  <si>
    <t>-</t>
  </si>
  <si>
    <t xml:space="preserve">イーレックス（株） </t>
  </si>
  <si>
    <t xml:space="preserve">エネサーブ（株） </t>
  </si>
  <si>
    <t xml:space="preserve">（株）エネット </t>
  </si>
  <si>
    <t xml:space="preserve">ダイヤモンドパワー（株） </t>
  </si>
  <si>
    <t>地球温暖化対策の推進に関する法律施行令（平成１１年政令第１４３号。一部改正平成１８年４月１日施行）および特定排出者の</t>
  </si>
  <si>
    <t>事業活動に伴う温室効果ガスの排出量の算定に関する政令（平成１８年３月経済産業省、環境省令第３号）を基に環境省が作成した</t>
  </si>
  <si>
    <t>「算定・報告・公表制度における算定方法・排出係数一覧」に準じる。（名称先頭の*印をつけた燃料等は上記一覧に発熱量記載のもの。）</t>
  </si>
  <si>
    <t>電力の換算係数は官報（H19.9.27）による。不明の場合は 0.555t-CO2/千kWh とする。また、昼・夜を区別しない。</t>
  </si>
  <si>
    <t xml:space="preserve">各燃料量・熱量・電力量に上表の排出量算定係数を乗じると二酸化炭素排出量（トン-CO2）が求まる。 </t>
  </si>
  <si>
    <t xml:space="preserve">都市ガスは上記算定方法に準じ、ガスグループ別の発熱量を原油換算表（別表１）に記載した値で算定した。 </t>
  </si>
  <si>
    <t xml:space="preserve">燃料注記　気体の場合には原則として標準状態（0℃、1気圧）で測定を行った体積を用いる。 </t>
  </si>
  <si>
    <t>基本（算定・報告・公表制度における算定方法・排出係数一覧）　（下線部を排出量算定係数として上表に記載した）</t>
  </si>
  <si>
    <t>・燃料：排出量（t-CO2） = （燃料種ごとに）燃料使用量（ton or kL or 千㎥N） × 単位使用量当たりの発熱量</t>
  </si>
  <si>
    <t>　　　　（GJ/ton or kL or 千㎥N） × 単位発熱量当たりの炭素排出量（t-C/GJ） × （44/12）</t>
  </si>
  <si>
    <t xml:space="preserve">・電気：排出量（t-CO2） = 電気使用量（千kWh） × 単位使用量当たりの排出量（t-CO2/千kWh） </t>
  </si>
  <si>
    <t xml:space="preserve">・熱：排出量（t-CO2） = （熱の種類ごとに）熱使用量（GJ） × 単位使用量当たりの排出量（t-CO2/GJ） </t>
  </si>
  <si>
    <t xml:space="preserve">　　　（上式の熱使用量は受給量とすること） </t>
  </si>
  <si>
    <t xml:space="preserve">報告書ではLPG使用量が㎥表示の場合は密度を 2.07kg/㎥ として ton に換算する。 </t>
  </si>
  <si>
    <t>省エネ法換算係数</t>
    <rPh sb="0" eb="1">
      <t>ショウ</t>
    </rPh>
    <rPh sb="3" eb="4">
      <t>ホウ</t>
    </rPh>
    <phoneticPr fontId="2"/>
  </si>
  <si>
    <t>販売副生エネルギー等の量</t>
    <rPh sb="9" eb="10">
      <t>トウ</t>
    </rPh>
    <phoneticPr fontId="2"/>
  </si>
  <si>
    <t>販売された量</t>
    <rPh sb="0" eb="2">
      <t>ハンバイ</t>
    </rPh>
    <rPh sb="5" eb="6">
      <t>リョウ</t>
    </rPh>
    <phoneticPr fontId="2"/>
  </si>
  <si>
    <t>[改正法]</t>
    <rPh sb="1" eb="3">
      <t>カイセイ</t>
    </rPh>
    <phoneticPr fontId="2"/>
  </si>
  <si>
    <t>熱量ＧＪ</t>
  </si>
  <si>
    <t>数値</t>
    <rPh sb="0" eb="2">
      <t>スウチ</t>
    </rPh>
    <phoneticPr fontId="2"/>
  </si>
  <si>
    <t>燃
料
及
び
熱</t>
    <rPh sb="0" eb="1">
      <t>ネン</t>
    </rPh>
    <rPh sb="6" eb="7">
      <t>リョウ</t>
    </rPh>
    <rPh sb="12" eb="13">
      <t>オヨ</t>
    </rPh>
    <rPh sb="22" eb="23">
      <t>ネツ</t>
    </rPh>
    <phoneticPr fontId="2"/>
  </si>
  <si>
    <t>原油のうちコンデンセート(NGL)</t>
    <rPh sb="0" eb="2">
      <t>ゲンユ</t>
    </rPh>
    <phoneticPr fontId="2"/>
  </si>
  <si>
    <t>産業用蒸気</t>
    <rPh sb="0" eb="3">
      <t>サンギョウヨウ</t>
    </rPh>
    <rPh sb="3" eb="5">
      <t>ジョウキ</t>
    </rPh>
    <phoneticPr fontId="2"/>
  </si>
  <si>
    <t>GＪ/GＪ</t>
  </si>
  <si>
    <t>温水</t>
    <rPh sb="0" eb="2">
      <t>オンスイ</t>
    </rPh>
    <phoneticPr fontId="2"/>
  </si>
  <si>
    <t>冷水</t>
    <rPh sb="0" eb="2">
      <t>レイスイ</t>
    </rPh>
    <phoneticPr fontId="2"/>
  </si>
  <si>
    <t>小計</t>
    <rPh sb="0" eb="2">
      <t>ショウケイ</t>
    </rPh>
    <phoneticPr fontId="2"/>
  </si>
  <si>
    <t>電
気</t>
    <rPh sb="0" eb="1">
      <t>デン</t>
    </rPh>
    <rPh sb="3" eb="4">
      <t>キ</t>
    </rPh>
    <phoneticPr fontId="2"/>
  </si>
  <si>
    <t>一般電気
事業者</t>
    <rPh sb="0" eb="2">
      <t>イッパン</t>
    </rPh>
    <phoneticPr fontId="2"/>
  </si>
  <si>
    <t>昼間買電</t>
    <rPh sb="0" eb="2">
      <t>ヒルマ</t>
    </rPh>
    <rPh sb="2" eb="3">
      <t>カ</t>
    </rPh>
    <rPh sb="3" eb="4">
      <t>デン</t>
    </rPh>
    <phoneticPr fontId="2"/>
  </si>
  <si>
    <t>千kWh</t>
    <rPh sb="0" eb="1">
      <t>セン</t>
    </rPh>
    <phoneticPr fontId="2"/>
  </si>
  <si>
    <t>tCO2/千kWh</t>
    <rPh sb="5" eb="6">
      <t>セン</t>
    </rPh>
    <phoneticPr fontId="2"/>
  </si>
  <si>
    <t>夜間買電</t>
    <rPh sb="0" eb="2">
      <t>ヤカン</t>
    </rPh>
    <rPh sb="2" eb="3">
      <t>カ</t>
    </rPh>
    <rPh sb="3" eb="4">
      <t>デン</t>
    </rPh>
    <phoneticPr fontId="2"/>
  </si>
  <si>
    <t>その他</t>
    <rPh sb="2" eb="3">
      <t>タ</t>
    </rPh>
    <phoneticPr fontId="2"/>
  </si>
  <si>
    <t>上記以外の買電</t>
    <rPh sb="0" eb="2">
      <t>ジョウキ</t>
    </rPh>
    <rPh sb="2" eb="4">
      <t>イガイ</t>
    </rPh>
    <rPh sb="5" eb="6">
      <t>カ</t>
    </rPh>
    <rPh sb="6" eb="7">
      <t>デン</t>
    </rPh>
    <phoneticPr fontId="2"/>
  </si>
  <si>
    <t>自家発電</t>
    <rPh sb="0" eb="2">
      <t>ジカ</t>
    </rPh>
    <rPh sb="2" eb="4">
      <t>ハツデン</t>
    </rPh>
    <phoneticPr fontId="2"/>
  </si>
  <si>
    <t>その他の燃料（例：都市ガス）については、ガス会社等から提示された単位発熱量（例：45.0MJ/m3）：</t>
    <rPh sb="2" eb="3">
      <t>タ</t>
    </rPh>
    <rPh sb="4" eb="6">
      <t>ネンリョウ</t>
    </rPh>
    <rPh sb="7" eb="8">
      <t>レイ</t>
    </rPh>
    <rPh sb="9" eb="11">
      <t>トシ</t>
    </rPh>
    <rPh sb="22" eb="24">
      <t>ガイシャ</t>
    </rPh>
    <rPh sb="24" eb="25">
      <t>トウ</t>
    </rPh>
    <rPh sb="27" eb="29">
      <t>テイジ</t>
    </rPh>
    <rPh sb="32" eb="34">
      <t>タンイ</t>
    </rPh>
    <rPh sb="34" eb="37">
      <t>ハツネツリョウ</t>
    </rPh>
    <rPh sb="38" eb="39">
      <t>レイ</t>
    </rPh>
    <phoneticPr fontId="2"/>
  </si>
  <si>
    <t>CO2 控除量（tCO2）＝電気販売量又は熱販売量（kWh, GJ）×単位販売量当たりの排出量（tCO2/kWh, tCO2/GJ）</t>
  </si>
  <si>
    <t>なお、対象事業所が発電所又は熱供給業を行う事業所の場合、他人に供給した電気又は熱に伴う</t>
  </si>
  <si>
    <t>　　　　　→　省エネ法　第９表の２</t>
  </si>
  <si>
    <t>排出量を控除した排出量に加え、燃料の使用に伴う排出量で控除しない量も報告する必要があり</t>
  </si>
  <si>
    <t>　　　　　　　 温対法　様式第１の第２表の１</t>
  </si>
  <si>
    <t>ます。</t>
  </si>
  <si>
    <t>主として、電気(熱供給)事業者の場合、省エネ法の第９表の１または温対法の様式第１の第１表に記載するエネルギー起源ＣＯ２は</t>
  </si>
  <si>
    <t xml:space="preserve">自社ビルの電気使用等、自らの生産に寄与しない量(電気、燃料使用量)が該当します。 </t>
  </si>
  <si>
    <t>（注１）　一般電気事業者（東京電力等）及び特定規模電気事業者（電力会社の送電線を使用して供給する事業者）の事業者毎</t>
    <rPh sb="1" eb="2">
      <t>チュウ</t>
    </rPh>
    <rPh sb="5" eb="7">
      <t>イッパン</t>
    </rPh>
    <rPh sb="7" eb="9">
      <t>デンキ</t>
    </rPh>
    <rPh sb="9" eb="12">
      <t>ジギョウシャ</t>
    </rPh>
    <rPh sb="13" eb="15">
      <t>トウキョウ</t>
    </rPh>
    <rPh sb="15" eb="17">
      <t>デンリョク</t>
    </rPh>
    <rPh sb="17" eb="18">
      <t>トウ</t>
    </rPh>
    <rPh sb="19" eb="20">
      <t>オヨ</t>
    </rPh>
    <rPh sb="21" eb="23">
      <t>トクテイ</t>
    </rPh>
    <rPh sb="23" eb="25">
      <t>キボ</t>
    </rPh>
    <rPh sb="25" eb="27">
      <t>デンキ</t>
    </rPh>
    <rPh sb="27" eb="30">
      <t>ジギョウシャ</t>
    </rPh>
    <rPh sb="31" eb="33">
      <t>デンリョク</t>
    </rPh>
    <rPh sb="33" eb="35">
      <t>カイシャ</t>
    </rPh>
    <rPh sb="36" eb="39">
      <t>ソウデンセン</t>
    </rPh>
    <rPh sb="40" eb="42">
      <t>シヨウ</t>
    </rPh>
    <rPh sb="44" eb="46">
      <t>キョウキュウ</t>
    </rPh>
    <rPh sb="48" eb="51">
      <t>ジギョウシャ</t>
    </rPh>
    <rPh sb="53" eb="56">
      <t>ジギョウシャ</t>
    </rPh>
    <rPh sb="56" eb="57">
      <t>ゴト</t>
    </rPh>
    <phoneticPr fontId="2"/>
  </si>
  <si>
    <t>　　　　　の排出係数のうち、この値より小さい値が公表された場合は、その値にて算出できます。</t>
    <rPh sb="16" eb="17">
      <t>アタイ</t>
    </rPh>
    <rPh sb="19" eb="20">
      <t>チイ</t>
    </rPh>
    <rPh sb="22" eb="23">
      <t>アタイ</t>
    </rPh>
    <rPh sb="24" eb="26">
      <t>コウヒョウ</t>
    </rPh>
    <rPh sb="29" eb="31">
      <t>バアイ</t>
    </rPh>
    <rPh sb="35" eb="36">
      <t>アタイ</t>
    </rPh>
    <rPh sb="38" eb="40">
      <t>サンシュツ</t>
    </rPh>
    <phoneticPr fontId="2"/>
  </si>
  <si>
    <t>（注２）　他人への電気の供給分の控除については、当該工場（事業場）で発電した電気の排出係数を用いる必要があります。</t>
    <rPh sb="1" eb="2">
      <t>チュウ</t>
    </rPh>
    <rPh sb="5" eb="7">
      <t>タニン</t>
    </rPh>
    <rPh sb="9" eb="11">
      <t>デンキ</t>
    </rPh>
    <rPh sb="12" eb="15">
      <t>キョウキュウブン</t>
    </rPh>
    <rPh sb="16" eb="18">
      <t>コウジョ</t>
    </rPh>
    <rPh sb="24" eb="26">
      <t>トウガイ</t>
    </rPh>
    <rPh sb="26" eb="28">
      <t>コウジョウ</t>
    </rPh>
    <rPh sb="29" eb="31">
      <t>ジギョウ</t>
    </rPh>
    <rPh sb="31" eb="32">
      <t>ジョウ</t>
    </rPh>
    <rPh sb="34" eb="36">
      <t>ハツデン</t>
    </rPh>
    <rPh sb="38" eb="40">
      <t>デンキ</t>
    </rPh>
    <rPh sb="41" eb="43">
      <t>ハイシュツ</t>
    </rPh>
    <rPh sb="43" eb="45">
      <t>ケイスウ</t>
    </rPh>
    <rPh sb="46" eb="47">
      <t>モチ</t>
    </rPh>
    <rPh sb="49" eb="51">
      <t>ヒツヨウ</t>
    </rPh>
    <phoneticPr fontId="2"/>
  </si>
  <si>
    <t>　　　　　但し、排出係数が不明の場合は、0.555 tCO2/千kWh を用いて下さい。</t>
    <rPh sb="5" eb="6">
      <t>タダ</t>
    </rPh>
    <rPh sb="8" eb="10">
      <t>ハイシュツ</t>
    </rPh>
    <rPh sb="10" eb="12">
      <t>ケイスウ</t>
    </rPh>
    <rPh sb="13" eb="15">
      <t>フメイ</t>
    </rPh>
    <rPh sb="16" eb="18">
      <t>バアイ</t>
    </rPh>
    <rPh sb="31" eb="32">
      <t>セン</t>
    </rPh>
    <rPh sb="37" eb="38">
      <t>モチ</t>
    </rPh>
    <rPh sb="40" eb="41">
      <t>クダ</t>
    </rPh>
    <phoneticPr fontId="2"/>
  </si>
  <si>
    <t>（注３）</t>
    <rPh sb="1" eb="2">
      <t>チュウ</t>
    </rPh>
    <phoneticPr fontId="2"/>
  </si>
  <si>
    <t>通常、他人に電気又は熱を供給した場合、以下の式で算出される量を、エネルギー起源CO2 排出量から控除する必要があります。</t>
    <rPh sb="48" eb="50">
      <t>コウジョ</t>
    </rPh>
    <rPh sb="52" eb="54">
      <t>ヒツヨウ</t>
    </rPh>
    <phoneticPr fontId="2"/>
  </si>
  <si>
    <t>都市ガス13A</t>
    <rPh sb="0" eb="2">
      <t>トシ</t>
    </rPh>
    <phoneticPr fontId="2"/>
  </si>
  <si>
    <t>使用量</t>
    <phoneticPr fontId="2"/>
  </si>
  <si>
    <t>数値</t>
    <phoneticPr fontId="2"/>
  </si>
  <si>
    <t>熱量ＧＪ</t>
    <phoneticPr fontId="2"/>
  </si>
  <si>
    <t>原油(コンデンセートを除く)</t>
    <phoneticPr fontId="2"/>
  </si>
  <si>
    <t>ｋｌ</t>
    <phoneticPr fontId="2"/>
  </si>
  <si>
    <t>tC/GJ</t>
    <phoneticPr fontId="2"/>
  </si>
  <si>
    <t>ｋｌ</t>
    <phoneticPr fontId="2"/>
  </si>
  <si>
    <t>tC/GJ</t>
    <phoneticPr fontId="2"/>
  </si>
  <si>
    <t>tC/GJ</t>
    <phoneticPr fontId="2"/>
  </si>
  <si>
    <t>ＧＪ</t>
    <phoneticPr fontId="2"/>
  </si>
  <si>
    <t>tCO2/GJ</t>
    <phoneticPr fontId="2"/>
  </si>
  <si>
    <t>ＧＪ</t>
    <phoneticPr fontId="2"/>
  </si>
  <si>
    <t>tCO2/GJ</t>
    <phoneticPr fontId="2"/>
  </si>
  <si>
    <t>ＧＪ</t>
    <phoneticPr fontId="2"/>
  </si>
  <si>
    <t>tCO2/GJ</t>
    <phoneticPr fontId="2"/>
  </si>
  <si>
    <t>ＧＪ</t>
    <phoneticPr fontId="2"/>
  </si>
  <si>
    <t>千kWh/ＧＪ</t>
    <phoneticPr fontId="2"/>
  </si>
  <si>
    <t>原油換算kl</t>
    <phoneticPr fontId="2"/>
  </si>
  <si>
    <t>kl/GJ</t>
    <phoneticPr fontId="2"/>
  </si>
  <si>
    <t>対前年度比（％）</t>
    <phoneticPr fontId="2"/>
  </si>
  <si>
    <t>GＪ/ｋｌ</t>
  </si>
  <si>
    <t>GＪ/ｔ</t>
  </si>
  <si>
    <t>GＪ/千ｍ３</t>
  </si>
  <si>
    <t>第一種エネルギー管理指定工場</t>
  </si>
  <si>
    <t>【参考】燃料等の定義</t>
  </si>
  <si>
    <t>原油</t>
  </si>
  <si>
    <t>　原油とは、天然に産出し、我が国において精製原料又はエネルギー源として用いられる鉱物油。タールサンド、オイ ルサンド及びこれらの抽出油等も含まれる。定期報告書への記入にあたっては、燃料として使用されるものを計上のこと。</t>
  </si>
  <si>
    <t>コンデンセート</t>
  </si>
  <si>
    <t>重油</t>
  </si>
  <si>
    <t>イ　Ａ重油</t>
  </si>
  <si>
    <t>ロ　Ｂ・Ｃ重油</t>
  </si>
  <si>
    <t>Ａ重油とは、重油のうち、引火点６０℃以上、動粘度２０ｍ㎡/s以下、残留炭素分４％以下、硫黄分２.０％以下の 性状を有するもの。</t>
  </si>
  <si>
    <t>Ｃ重油とは、重油のうち、引火点６０℃以上、動粘度２０ｍ㎡/s以上、残留炭素分４％以上、硫黄分２.０％以上の性状を有するもの。</t>
  </si>
  <si>
    <t>ロ　石油系炭化水素ガス</t>
  </si>
  <si>
    <t>石炭１トン</t>
  </si>
  <si>
    <t>コールタールとは、コークス製造の過程でコークス炉中でコークス用原料炭中の揮発分が分解しコークス炉ガスと液～ 半固体物質を生成するが、その液～半固体物質をコールタールという。定期報告書への記入にあたっては、自家発電又は産業用蒸気等に燃料として使用されるも のを計上のこと。</t>
  </si>
  <si>
    <t>コークス炉ガスとは、コークス用原料炭をコークス炉乾留する際に、コークス用原料炭中の揮発分が分解してできる。 コークス用原料炭の揮発成分中、分子量が大きい部分は乾留時にコールタールとなるため、コークス炉ガスの成分の約５０％は水素、約３０％がメタンとなって いる。定期報告書への記入にあたっては、燃料として使用されるものを計上のこと。</t>
  </si>
  <si>
    <t>高炉ガスとは、製鉄用高炉において炉頂部から鉄鉱石や副原料と一緒に投入されたコークス、 ＰＣＩ（Pulverized Coal Injection）により炉下部の羽口から高温空気とともに吹込まれた吹込用原料炭が分解・部分酸化し鉄鉱石を銑鉄に還元する際、炉頂部から副次的に回 収されるガス。高炉ガスの成分の大半はコークスや吹込用原料炭の炭素分が部分酸化して生成したＣＯ、ＣＯ２及び高温空気からのＮ２であり、少量のＣＨ４、 吹込用原料炭の分解によるＨ２等が含まれる。定期報告書への記入にあたっては、事業用発電、自家発電又は産業用蒸気等に燃料として使用されるものを計上の こと。</t>
  </si>
  <si>
    <t>転炉ガスとは、高炉で生成された銑鉄には過剰の炭素分や少量の水素分等の不純物を含み、そのままでは鋼にできない ため、転炉で酸素を吹込み、銑鉄中の過剰炭素分や不純物を酸化して転炉ガスや転炉スラグにすることにより除去するが、ここで発生する「転炉ガス」をいう。 その成分の大半はＣＯである。定期報告書への記入にあたっては、事業用発電、自家発電、産業用蒸気、ボイラー用又は直接加熱用等に燃料として使用されるも のを計上のこと。</t>
  </si>
  <si>
    <t>その他の燃料等</t>
  </si>
  <si>
    <t>都市ガス</t>
  </si>
  <si>
    <t>蒸気</t>
  </si>
  <si>
    <t>蒸気については、他の事業所から受け入れた蒸気の量を、１００℃１気圧の乾き飽和蒸気に換算して計上のこと。</t>
  </si>
  <si>
    <t>温水・冷水</t>
  </si>
  <si>
    <t>イ　原料炭
ロ　一般炭
ハ　無煙炭</t>
    <phoneticPr fontId="2"/>
  </si>
  <si>
    <t>温水・冷水については、他の事業所から受け入れた取引熱量を計上のこと。</t>
    <phoneticPr fontId="2"/>
  </si>
  <si>
    <t>　ナフサとは、原油を直接常圧蒸留して精製する際、３０～２３０℃の留分として得られる最も軽質な液体留分。ナフ サは、主として石油化学の原材料としてエチレンを得るために利用されているが、定期報告書への記入にあたっては、発電用等に燃料として使用されるものを計上のこと。</t>
    <phoneticPr fontId="2"/>
  </si>
  <si>
    <t>可燃性天然ガス
　イ　液化天然ガス
(窒素､水分その他の不純物を分離して､液化したものをいう。)
　ロ　その他可燃性天然ガス</t>
    <phoneticPr fontId="2"/>
  </si>
  <si>
    <t>　コンデンセートとは、天然ガスの採取・精製の過程で得られる常温・常圧で液体の炭化水素をいう。一般の原油より 軽質でナフサに近い性状を有し、発熱量も原油と異なり（原油１kl：38.2GJ、コンデンセート１kl：35.3GJ）、硫黄分が殆ど含まれていないた め、必ずしも原油と同様にあつかうのは好ましくない。その大半が石油化学原料に用いられているが、定期報告書への記入にあたっては、自家発電又は産業用蒸気等に燃料として使用されるものを計上のこと。</t>
    <phoneticPr fontId="2"/>
  </si>
  <si>
    <t>揮発油(ガソリン）</t>
    <phoneticPr fontId="2"/>
  </si>
  <si>
    <r>
      <t>　揮発油とは、原油を直接常圧蒸留して精製する際、３０～２００℃の留分として得られる軽質液体留分。定期報告書 への記入にあたっては、</t>
    </r>
    <r>
      <rPr>
        <sz val="9"/>
        <color indexed="10"/>
        <rFont val="ＭＳ Ｐゴシック"/>
        <family val="3"/>
        <charset val="128"/>
      </rPr>
      <t>事業所内で使用する自動車用等に燃料として使用されるものを計上のこと。</t>
    </r>
    <phoneticPr fontId="2"/>
  </si>
  <si>
    <r>
      <t>　軽油とは、原油を直接常圧蒸留して精製する際、２００～３５０℃の留分として得られる中質液体留分や、常圧蒸留 の残油を減圧蒸留し得られる同様の中質液体留分。定期報告書への記入にあたっては、</t>
    </r>
    <r>
      <rPr>
        <sz val="9"/>
        <color indexed="10"/>
        <rFont val="ＭＳ Ｐゴシック"/>
        <family val="3"/>
        <charset val="128"/>
      </rPr>
      <t>ディーゼル機関、自家発電又は産業用蒸気等に燃料として使用されるもの を計上のこと。</t>
    </r>
    <phoneticPr fontId="2"/>
  </si>
  <si>
    <r>
      <t>　灯油とは、原油を直接常圧蒸留して精製する際、１５０～３００℃の留分として得られる軽質液体留分。定期報告書 への記入にあたっては、</t>
    </r>
    <r>
      <rPr>
        <sz val="9"/>
        <color indexed="10"/>
        <rFont val="ＭＳ Ｐゴシック"/>
        <family val="3"/>
        <charset val="128"/>
      </rPr>
      <t>汎用内燃機関、自家発電又は産業用蒸気等に燃料として使用されるものを計上のこと。</t>
    </r>
    <phoneticPr fontId="2"/>
  </si>
  <si>
    <r>
      <t>　重油とは、原油を直接常圧蒸留して精製する際、３００℃以上の留分として得られる中質・重質液体留分や、常圧蒸 留の残油を減圧蒸留して得られる同様の重質液体留分。定期報告書への記入にあたっては、</t>
    </r>
    <r>
      <rPr>
        <sz val="9"/>
        <color indexed="10"/>
        <rFont val="ＭＳ Ｐゴシック"/>
        <family val="3"/>
        <charset val="128"/>
      </rPr>
      <t>ボイラー用又はガスタービン用等に燃料として使用されるものを計上 のこと。</t>
    </r>
    <phoneticPr fontId="2"/>
  </si>
  <si>
    <t>　アスファルトとは、常圧蒸留残油や減圧蒸留残油等の重質油から揮発性成分や潤滑油成分等の液状～ゲル状成分を除 去して得られる半固体の物質。アスファルトは道路舗装材や防水材等の原材料として大半が利用されているが、定期報告書への記入にあたっては、重油の代替物として加熱して流動化させ燃料として利用するものを計上のこと。</t>
    <phoneticPr fontId="2"/>
  </si>
  <si>
    <t>　石油コークスとは、常圧蒸留残油や減圧蒸留残油等の重質油を熱分解し軽質留分を得る際残留物として生成する固体の物質。定期報告書への記入にあたっては、自家発電、産業用蒸気、ボイラー等の燃料として使用されるものを計上のこと。</t>
    <phoneticPr fontId="2"/>
  </si>
  <si>
    <r>
      <t>　液化石油ガスとは、石油精製・化学工場における原油や石油製品の処理過程において発生するガスの成分中から回収 したプロパン、ブタン等を主成分とするガス及び可燃性天然ガスから得られた物質。定期報告書への記入にあたっては、</t>
    </r>
    <r>
      <rPr>
        <sz val="9"/>
        <color indexed="10"/>
        <rFont val="ＭＳ Ｐゴシック"/>
        <family val="3"/>
        <charset val="128"/>
      </rPr>
      <t>自家発電又は産業用蒸気等に燃料として 使用されるものを計上</t>
    </r>
    <r>
      <rPr>
        <sz val="9"/>
        <rFont val="ＭＳ Ｐゴシック"/>
        <family val="3"/>
        <charset val="128"/>
      </rPr>
      <t>のこと。なお、石油系炭化水素ガスとは、液化石油ガス（ＬＰＧ）以外の石油系炭化水素ガスをいう。</t>
    </r>
    <phoneticPr fontId="2"/>
  </si>
  <si>
    <r>
      <t>天然ガスとは、地下から産出される鉱物性可燃性ガスであって、コンデンセートを除去したもの天然ガスには輸入天然 ガス（ＬＮＧ）及び国産天然ガスが含まれる。定期報告書への記入にあたっては、</t>
    </r>
    <r>
      <rPr>
        <sz val="9"/>
        <color indexed="10"/>
        <rFont val="ＭＳ Ｐゴシック"/>
        <family val="3"/>
        <charset val="128"/>
      </rPr>
      <t>輸入天然ガス（ＬＮＧ）は液化天然ガスに、国産天然ガスはその他可燃性天然 ガスに計上する。</t>
    </r>
    <r>
      <rPr>
        <sz val="9"/>
        <rFont val="ＭＳ Ｐゴシック"/>
        <family val="3"/>
        <charset val="128"/>
      </rPr>
      <t xml:space="preserve">
輸入天然ガスＬＮＧとは海外で産出される天然ガスであって我が国に輸入されて使用されるガス。輸入天然ガスは液化天然ガス（ＬＮＧ）の形態で輸入されてい るケースが多いが、国際パイプライン網で気体のまま海外から供給する形態も液化天然ガスに含む。</t>
    </r>
    <r>
      <rPr>
        <sz val="9"/>
        <color indexed="10"/>
        <rFont val="ＭＳ Ｐゴシック"/>
        <family val="3"/>
        <charset val="128"/>
      </rPr>
      <t>輸入天然ガス（ＬＮＧ）の主成分はメタンであり、発電用燃 料の他、加熱炉用燃料として気化した上で使用されている。</t>
    </r>
    <r>
      <rPr>
        <sz val="9"/>
        <rFont val="ＭＳ Ｐゴシック"/>
        <family val="3"/>
        <charset val="128"/>
      </rPr>
      <t xml:space="preserve">
国産天然ガスとは、我が国国内及び経済水域内で産出されるガス。国産天然ガスの主成分はメタンであるが、ＬＮＧと異なり一般に液化による精製過程を伴わな いため、エタン、プロパン等の成分を比較的多く含んでいる。国産天然ガスには、ガス田又は油田で採掘されるガス田・随伴ガスと、坑内堀炭坑等炭田で回収さ れる炭坑ガスがある。国産天然ガスを液化して輸送・使用する場合であっても、その他可燃性天然ガスに計上のこと。</t>
    </r>
    <phoneticPr fontId="2"/>
  </si>
  <si>
    <r>
      <t>一般炭とは、発電・蒸気発生・材料加熱等の目的で直接燃焼して用いられる石炭であって、無煙炭、亜炭でないもの。 定期報告書への記入にあたっては</t>
    </r>
    <r>
      <rPr>
        <sz val="9"/>
        <color indexed="10"/>
        <rFont val="ＭＳ Ｐゴシック"/>
        <family val="3"/>
        <charset val="128"/>
      </rPr>
      <t>、燃料として使用されるものを計上のこと。</t>
    </r>
    <phoneticPr fontId="2"/>
  </si>
  <si>
    <r>
      <t>無煙炭とは、「無水無灰」状態での揮発分が２０wt％以下（固定炭、素分が８０wt％以上）の炭化度の進んだ石炭であって、粘結性がないもの。無煙炭は、 一般炭と比べ重量当発熱量が大きく、その成分の７５％以上が炭素で比較的不純物が少ないので、セメントキルン等の投入燃料として用いられる。定期報告書へ の記入にあたっては、</t>
    </r>
    <r>
      <rPr>
        <sz val="9"/>
        <color indexed="10"/>
        <rFont val="ＭＳ Ｐゴシック"/>
        <family val="3"/>
        <charset val="128"/>
      </rPr>
      <t>燃料として使用されるものを計上のこと。</t>
    </r>
    <phoneticPr fontId="2"/>
  </si>
  <si>
    <r>
      <t>コークスとは、コークス用原料炭をコークス炉で乾燥し揮発分等を除去して得られる固体のエネルギー源をいう。定期 報告書への記入にあたっては、</t>
    </r>
    <r>
      <rPr>
        <sz val="9"/>
        <color indexed="10"/>
        <rFont val="ＭＳ Ｐゴシック"/>
        <family val="3"/>
        <charset val="128"/>
      </rPr>
      <t>燃料として使用されるものを計上のこと。</t>
    </r>
    <phoneticPr fontId="2"/>
  </si>
  <si>
    <r>
      <t>都市ガスとは、地域の家庭や企業に対して専用の施設及び配管網により、天然ガスやＬＰＧ等を混合・希釈・調整し、 地域のガス事業者から配送されるガス。なお、</t>
    </r>
    <r>
      <rPr>
        <sz val="9"/>
        <color indexed="10"/>
        <rFont val="ＭＳ Ｐゴシック"/>
        <family val="3"/>
        <charset val="128"/>
      </rPr>
      <t>ＬＰＧをそのままボンベで供給する事業や、特定の建物等に大型ガスボンベと簡単な配管により供給する「簡易ガ ス事業」による需給量は、都市ガスには含まずＬＰＧに計上する。</t>
    </r>
    <r>
      <rPr>
        <sz val="9"/>
        <rFont val="ＭＳ Ｐゴシック"/>
        <family val="3"/>
        <charset val="128"/>
      </rPr>
      <t>また、</t>
    </r>
    <r>
      <rPr>
        <sz val="9"/>
        <color indexed="10"/>
        <rFont val="ＭＳ Ｐゴシック"/>
        <family val="3"/>
        <charset val="128"/>
      </rPr>
      <t>ＬＮＧを専用の導管で購入している場合はＬＮＧに計上のこと。</t>
    </r>
    <phoneticPr fontId="2"/>
  </si>
  <si>
    <t>月間生産重量</t>
    <rPh sb="0" eb="1">
      <t>ツキ</t>
    </rPh>
    <rPh sb="1" eb="2">
      <t>アイダ</t>
    </rPh>
    <rPh sb="2" eb="4">
      <t>セイサン</t>
    </rPh>
    <rPh sb="4" eb="6">
      <t>ジュウリョウ</t>
    </rPh>
    <phoneticPr fontId="2"/>
  </si>
  <si>
    <t>t/年</t>
    <rPh sb="2" eb="3">
      <t>ネン</t>
    </rPh>
    <phoneticPr fontId="2"/>
  </si>
  <si>
    <t>重量</t>
    <rPh sb="0" eb="2">
      <t>ジュウリョウ</t>
    </rPh>
    <phoneticPr fontId="2"/>
  </si>
  <si>
    <t>生
産</t>
    <rPh sb="0" eb="1">
      <t>ショウ</t>
    </rPh>
    <rPh sb="2" eb="3">
      <t>サン</t>
    </rPh>
    <phoneticPr fontId="2"/>
  </si>
  <si>
    <t>年間生産重量</t>
    <phoneticPr fontId="2"/>
  </si>
  <si>
    <t>一般の工場・事業場用 （主たる事業が発電所又は熱供給業の熱供給施設以外用）</t>
    <rPh sb="0" eb="2">
      <t>イッパン</t>
    </rPh>
    <rPh sb="3" eb="5">
      <t>コウジョウ</t>
    </rPh>
    <rPh sb="6" eb="8">
      <t>ジギョウ</t>
    </rPh>
    <rPh sb="8" eb="9">
      <t>バ</t>
    </rPh>
    <rPh sb="9" eb="10">
      <t>ヨウ</t>
    </rPh>
    <rPh sb="12" eb="13">
      <t>シュ</t>
    </rPh>
    <rPh sb="15" eb="17">
      <t>ジギョウ</t>
    </rPh>
    <rPh sb="18" eb="21">
      <t>ハツデンショ</t>
    </rPh>
    <rPh sb="21" eb="22">
      <t>マタ</t>
    </rPh>
    <rPh sb="23" eb="24">
      <t>ネツ</t>
    </rPh>
    <rPh sb="24" eb="26">
      <t>キョウキュウ</t>
    </rPh>
    <rPh sb="26" eb="27">
      <t>ギョウ</t>
    </rPh>
    <rPh sb="28" eb="29">
      <t>ネツ</t>
    </rPh>
    <rPh sb="29" eb="31">
      <t>キョウキュウ</t>
    </rPh>
    <rPh sb="31" eb="33">
      <t>シセツ</t>
    </rPh>
    <rPh sb="33" eb="35">
      <t>イガイ</t>
    </rPh>
    <rPh sb="35" eb="36">
      <t>ヨウ</t>
    </rPh>
    <phoneticPr fontId="2"/>
  </si>
  <si>
    <t>年間溶解重量</t>
    <phoneticPr fontId="2"/>
  </si>
  <si>
    <t>エネルギーの種類</t>
    <phoneticPr fontId="2"/>
  </si>
  <si>
    <t>単位</t>
    <phoneticPr fontId="2"/>
  </si>
  <si>
    <t>揮発油(ガソリン）</t>
    <phoneticPr fontId="2"/>
  </si>
  <si>
    <t>ナフサ</t>
    <phoneticPr fontId="2"/>
  </si>
  <si>
    <t>灯油</t>
    <phoneticPr fontId="2"/>
  </si>
  <si>
    <t>軽油</t>
    <phoneticPr fontId="2"/>
  </si>
  <si>
    <t>Ａ重油</t>
    <phoneticPr fontId="2"/>
  </si>
  <si>
    <t>Ｂ・Ｃ重油</t>
    <phoneticPr fontId="2"/>
  </si>
  <si>
    <t>石油アスファルト</t>
    <phoneticPr fontId="2"/>
  </si>
  <si>
    <t>石油コークス</t>
    <phoneticPr fontId="2"/>
  </si>
  <si>
    <t>石油ガス</t>
    <phoneticPr fontId="2"/>
  </si>
  <si>
    <t>液化石油ガス
(ＬＰＧ)</t>
    <phoneticPr fontId="2"/>
  </si>
  <si>
    <t>石油系炭化
水素ガス</t>
    <phoneticPr fontId="2"/>
  </si>
  <si>
    <r>
      <t>千ｍ</t>
    </r>
    <r>
      <rPr>
        <vertAlign val="superscript"/>
        <sz val="9"/>
        <rFont val="ＭＳ Ｐゴシック"/>
        <family val="3"/>
        <charset val="128"/>
      </rPr>
      <t>３</t>
    </r>
    <phoneticPr fontId="2"/>
  </si>
  <si>
    <t>GＪ/千ｍ３</t>
    <phoneticPr fontId="2"/>
  </si>
  <si>
    <t>可 燃 性
天然ガス</t>
    <phoneticPr fontId="2"/>
  </si>
  <si>
    <t>液化天然ガス
（ＬＮＧ）</t>
    <phoneticPr fontId="2"/>
  </si>
  <si>
    <t>ｔ</t>
    <phoneticPr fontId="2"/>
  </si>
  <si>
    <t>その他可燃性
天然ガス</t>
    <phoneticPr fontId="2"/>
  </si>
  <si>
    <t>石炭</t>
    <phoneticPr fontId="2"/>
  </si>
  <si>
    <t>原料炭</t>
    <phoneticPr fontId="2"/>
  </si>
  <si>
    <t>一般炭</t>
    <phoneticPr fontId="2"/>
  </si>
  <si>
    <t>無煙炭</t>
    <phoneticPr fontId="2"/>
  </si>
  <si>
    <t>石炭コークス</t>
    <phoneticPr fontId="2"/>
  </si>
  <si>
    <t>コールタール</t>
    <phoneticPr fontId="2"/>
  </si>
  <si>
    <t>コークス炉ガス</t>
    <phoneticPr fontId="2"/>
  </si>
  <si>
    <t>高炉ガス</t>
    <phoneticPr fontId="2"/>
  </si>
  <si>
    <t>転炉ガス</t>
    <phoneticPr fontId="2"/>
  </si>
  <si>
    <t>その他の
燃 料</t>
    <phoneticPr fontId="2"/>
  </si>
  <si>
    <r>
      <t>千ｍ</t>
    </r>
    <r>
      <rPr>
        <vertAlign val="superscript"/>
        <sz val="9"/>
        <rFont val="ＭＳ Ｐゴシック"/>
        <family val="3"/>
        <charset val="128"/>
      </rPr>
      <t>３</t>
    </r>
    <phoneticPr fontId="2"/>
  </si>
  <si>
    <t>特定事業者</t>
    <phoneticPr fontId="2"/>
  </si>
  <si>
    <t>１,500　kl 以上</t>
    <phoneticPr fontId="2"/>
  </si>
  <si>
    <t>指定なし</t>
    <phoneticPr fontId="2"/>
  </si>
  <si>
    <t>1,500　kl未満</t>
    <phoneticPr fontId="2"/>
  </si>
  <si>
    <t>3,000　kl 以上</t>
    <phoneticPr fontId="2"/>
  </si>
  <si>
    <t>第二種エネルギー管理指定工場</t>
    <phoneticPr fontId="2"/>
  </si>
  <si>
    <t>1,500～3,000　ｋｌ</t>
    <phoneticPr fontId="2"/>
  </si>
  <si>
    <r>
      <t>C/CO</t>
    </r>
    <r>
      <rPr>
        <vertAlign val="subscript"/>
        <sz val="9"/>
        <rFont val="ＭＳ Ｐゴシック"/>
        <family val="3"/>
        <charset val="128"/>
      </rPr>
      <t>2</t>
    </r>
    <r>
      <rPr>
        <sz val="9"/>
        <rFont val="ＭＳ Ｐゴシック"/>
        <family val="3"/>
        <charset val="128"/>
      </rPr>
      <t xml:space="preserve">
排出係数</t>
    </r>
    <rPh sb="6" eb="8">
      <t>ハイシュツ</t>
    </rPh>
    <rPh sb="8" eb="10">
      <t>ケイスウ</t>
    </rPh>
    <phoneticPr fontId="2"/>
  </si>
  <si>
    <t>ｋｌ/月</t>
  </si>
  <si>
    <t>ｔ/月</t>
  </si>
  <si>
    <t>ＧＪ/月</t>
  </si>
  <si>
    <t>千kWh/月</t>
  </si>
  <si>
    <t>CO2
排出係数</t>
    <rPh sb="4" eb="6">
      <t>ハイシュツ</t>
    </rPh>
    <rPh sb="6" eb="8">
      <t>ケイスウ</t>
    </rPh>
    <phoneticPr fontId="2"/>
  </si>
  <si>
    <t>原油
換算係数</t>
    <rPh sb="0" eb="2">
      <t>ゲンユ</t>
    </rPh>
    <rPh sb="3" eb="5">
      <t>カンサン</t>
    </rPh>
    <rPh sb="5" eb="7">
      <t>ケイスウ</t>
    </rPh>
    <phoneticPr fontId="2"/>
  </si>
  <si>
    <t>一般電気事業者</t>
    <rPh sb="0" eb="2">
      <t>イッパン</t>
    </rPh>
    <phoneticPr fontId="2"/>
  </si>
  <si>
    <t>その他の燃 料</t>
    <phoneticPr fontId="2"/>
  </si>
  <si>
    <t>ｔ/月</t>
    <rPh sb="2" eb="3">
      <t>ツキ</t>
    </rPh>
    <phoneticPr fontId="2"/>
  </si>
  <si>
    <t>可燃性天然ガス</t>
    <phoneticPr fontId="2"/>
  </si>
  <si>
    <r>
      <t>千ｍ</t>
    </r>
    <r>
      <rPr>
        <vertAlign val="superscript"/>
        <sz val="10"/>
        <rFont val="ＭＳ Ｐゴシック"/>
        <family val="3"/>
        <charset val="128"/>
      </rPr>
      <t>３</t>
    </r>
    <r>
      <rPr>
        <sz val="10"/>
        <rFont val="ＭＳ Ｐゴシック"/>
        <family val="3"/>
        <charset val="128"/>
      </rPr>
      <t>/月</t>
    </r>
    <phoneticPr fontId="2"/>
  </si>
  <si>
    <r>
      <t>ｔ-CO</t>
    </r>
    <r>
      <rPr>
        <vertAlign val="subscript"/>
        <sz val="10"/>
        <rFont val="ＭＳ Ｐゴシック"/>
        <family val="3"/>
        <charset val="128"/>
      </rPr>
      <t>2</t>
    </r>
    <r>
      <rPr>
        <sz val="10"/>
        <rFont val="ＭＳ Ｐゴシック"/>
        <family val="3"/>
        <charset val="128"/>
      </rPr>
      <t>/月</t>
    </r>
    <rPh sb="6" eb="7">
      <t>ツキ</t>
    </rPh>
    <phoneticPr fontId="2"/>
  </si>
  <si>
    <t>ｋｌ/月</t>
    <phoneticPr fontId="2"/>
  </si>
  <si>
    <r>
      <t>ＣＯ</t>
    </r>
    <r>
      <rPr>
        <vertAlign val="subscript"/>
        <sz val="9"/>
        <rFont val="ＭＳ Ｐゴシック"/>
        <family val="3"/>
        <charset val="128"/>
      </rPr>
      <t>２</t>
    </r>
    <r>
      <rPr>
        <sz val="9"/>
        <rFont val="ＭＳ Ｐゴシック"/>
        <family val="3"/>
        <charset val="128"/>
      </rPr>
      <t xml:space="preserve">
排出量
（ｔ-ＣＯ</t>
    </r>
    <r>
      <rPr>
        <vertAlign val="subscript"/>
        <sz val="9"/>
        <rFont val="ＭＳ Ｐゴシック"/>
        <family val="3"/>
        <charset val="128"/>
      </rPr>
      <t>２</t>
    </r>
    <r>
      <rPr>
        <sz val="9"/>
        <rFont val="ＭＳ Ｐゴシック"/>
        <family val="3"/>
        <charset val="128"/>
      </rPr>
      <t>）</t>
    </r>
    <rPh sb="4" eb="7">
      <t>ハイシュツリョウ</t>
    </rPh>
    <phoneticPr fontId="2"/>
  </si>
  <si>
    <r>
      <t>ＣＯ</t>
    </r>
    <r>
      <rPr>
        <vertAlign val="subscript"/>
        <sz val="9"/>
        <rFont val="ＭＳ Ｐゴシック"/>
        <family val="3"/>
        <charset val="128"/>
      </rPr>
      <t>２</t>
    </r>
    <r>
      <rPr>
        <sz val="9"/>
        <rFont val="ＭＳ Ｐゴシック"/>
        <family val="3"/>
        <charset val="128"/>
      </rPr>
      <t>排出量（ｔ-ＣＯ</t>
    </r>
    <r>
      <rPr>
        <vertAlign val="subscript"/>
        <sz val="9"/>
        <rFont val="ＭＳ Ｐゴシック"/>
        <family val="3"/>
        <charset val="128"/>
      </rPr>
      <t>２</t>
    </r>
    <r>
      <rPr>
        <sz val="9"/>
        <rFont val="ＭＳ Ｐゴシック"/>
        <family val="3"/>
        <charset val="128"/>
      </rPr>
      <t>）</t>
    </r>
    <rPh sb="3" eb="6">
      <t>ハイシュツリョウ</t>
    </rPh>
    <phoneticPr fontId="2"/>
  </si>
  <si>
    <t>合　計　ＧＪ　 /　合計　t-CO2</t>
    <rPh sb="10" eb="12">
      <t>ゴウケイ</t>
    </rPh>
    <phoneticPr fontId="2"/>
  </si>
  <si>
    <r>
      <t>*生産量および該当する使用エネルギーの</t>
    </r>
    <r>
      <rPr>
        <b/>
        <sz val="9"/>
        <color indexed="10"/>
        <rFont val="ＭＳ Ｐゴシック"/>
        <family val="3"/>
        <charset val="128"/>
      </rPr>
      <t>赤枠の項目</t>
    </r>
    <r>
      <rPr>
        <sz val="9"/>
        <rFont val="ＭＳ Ｐゴシック"/>
        <family val="3"/>
        <charset val="128"/>
      </rPr>
      <t>に数値を記入してください。</t>
    </r>
    <rPh sb="1" eb="3">
      <t>セイサン</t>
    </rPh>
    <rPh sb="3" eb="4">
      <t>リョウ</t>
    </rPh>
    <rPh sb="7" eb="9">
      <t>ガイトウ</t>
    </rPh>
    <rPh sb="11" eb="13">
      <t>シヨウ</t>
    </rPh>
    <rPh sb="22" eb="24">
      <t>コウモク</t>
    </rPh>
    <rPh sb="25" eb="27">
      <t>スウチ</t>
    </rPh>
    <rPh sb="28" eb="30">
      <t>キニュウ</t>
    </rPh>
    <phoneticPr fontId="2"/>
  </si>
  <si>
    <t>4月</t>
    <rPh sb="1" eb="2">
      <t>ガツ</t>
    </rPh>
    <phoneticPr fontId="2"/>
  </si>
  <si>
    <t>5月</t>
  </si>
  <si>
    <t>6月</t>
  </si>
  <si>
    <t>7月</t>
  </si>
  <si>
    <t>8月</t>
  </si>
  <si>
    <t>9月</t>
  </si>
  <si>
    <t>10月</t>
  </si>
  <si>
    <t>11月</t>
  </si>
  <si>
    <t>12月</t>
  </si>
  <si>
    <t>1月</t>
  </si>
  <si>
    <t>2月</t>
  </si>
  <si>
    <t>3月</t>
  </si>
  <si>
    <t>溶解重量</t>
    <rPh sb="0" eb="2">
      <t>ヨウカイ</t>
    </rPh>
    <rPh sb="2" eb="4">
      <t>ジュウリョウ</t>
    </rPh>
    <phoneticPr fontId="2"/>
  </si>
  <si>
    <t>生産重量</t>
    <rPh sb="0" eb="2">
      <t>セイサン</t>
    </rPh>
    <rPh sb="2" eb="4">
      <t>ジュウリョウ</t>
    </rPh>
    <phoneticPr fontId="2"/>
  </si>
  <si>
    <t>t-CO2/月</t>
    <rPh sb="6" eb="7">
      <t>ツキ</t>
    </rPh>
    <phoneticPr fontId="2"/>
  </si>
  <si>
    <t>ｋL/月</t>
    <rPh sb="3" eb="4">
      <t>ツキ</t>
    </rPh>
    <phoneticPr fontId="2"/>
  </si>
  <si>
    <r>
      <t>二酸化炭素排出量（ｔ-ＣＯ</t>
    </r>
    <r>
      <rPr>
        <vertAlign val="subscript"/>
        <sz val="9"/>
        <rFont val="ＭＳ Ｐゴシック"/>
        <family val="3"/>
        <charset val="128"/>
      </rPr>
      <t>２</t>
    </r>
    <r>
      <rPr>
        <sz val="9"/>
        <rFont val="ＭＳ Ｐゴシック"/>
        <family val="3"/>
        <charset val="128"/>
      </rPr>
      <t>）(使用量-販売量）</t>
    </r>
    <rPh sb="0" eb="3">
      <t>ニサンカ</t>
    </rPh>
    <rPh sb="3" eb="5">
      <t>タンソ</t>
    </rPh>
    <rPh sb="5" eb="8">
      <t>ハイシュツリョウ</t>
    </rPh>
    <rPh sb="16" eb="19">
      <t>シヨウリョウ</t>
    </rPh>
    <rPh sb="20" eb="23">
      <t>ハンバイリョウ</t>
    </rPh>
    <phoneticPr fontId="2"/>
  </si>
  <si>
    <r>
      <t>二酸化炭素排出量（ｔＣＯ</t>
    </r>
    <r>
      <rPr>
        <vertAlign val="subscript"/>
        <sz val="9"/>
        <rFont val="ＭＳ Ｐゴシック"/>
        <family val="3"/>
        <charset val="128"/>
      </rPr>
      <t>２</t>
    </r>
    <r>
      <rPr>
        <sz val="9"/>
        <rFont val="ＭＳ Ｐゴシック"/>
        <family val="3"/>
        <charset val="128"/>
      </rPr>
      <t>）(有効桁数３桁。定期報告書第９(1)答え）</t>
    </r>
    <rPh sb="0" eb="3">
      <t>ニサンカ</t>
    </rPh>
    <rPh sb="3" eb="5">
      <t>タンソ</t>
    </rPh>
    <rPh sb="5" eb="8">
      <t>ハイシュツリョウ</t>
    </rPh>
    <rPh sb="15" eb="17">
      <t>ユウコウ</t>
    </rPh>
    <rPh sb="17" eb="19">
      <t>ケタスウ</t>
    </rPh>
    <rPh sb="20" eb="21">
      <t>ケタ</t>
    </rPh>
    <rPh sb="22" eb="24">
      <t>テイキ</t>
    </rPh>
    <rPh sb="24" eb="27">
      <t>ホウコクショ</t>
    </rPh>
    <rPh sb="27" eb="28">
      <t>ダイ</t>
    </rPh>
    <rPh sb="32" eb="33">
      <t>コタ</t>
    </rPh>
    <phoneticPr fontId="2"/>
  </si>
  <si>
    <r>
      <t>前年度の原油換算Kl　/　前年度のt-CO</t>
    </r>
    <r>
      <rPr>
        <vertAlign val="subscript"/>
        <sz val="9"/>
        <rFont val="ＭＳ Ｐゴシック"/>
        <family val="3"/>
        <charset val="128"/>
      </rPr>
      <t>2</t>
    </r>
    <rPh sb="4" eb="6">
      <t>ゲンユ</t>
    </rPh>
    <rPh sb="6" eb="8">
      <t>カンサン</t>
    </rPh>
    <rPh sb="13" eb="16">
      <t>ゼンネンド</t>
    </rPh>
    <phoneticPr fontId="2"/>
  </si>
  <si>
    <t>石炭コークス</t>
  </si>
  <si>
    <t>灯油</t>
  </si>
  <si>
    <t>軽油</t>
  </si>
  <si>
    <t>電気</t>
    <rPh sb="0" eb="2">
      <t>デンキ</t>
    </rPh>
    <phoneticPr fontId="2"/>
  </si>
  <si>
    <t>燃料等</t>
    <rPh sb="0" eb="1">
      <t>ネン</t>
    </rPh>
    <rPh sb="1" eb="2">
      <t>リョウ</t>
    </rPh>
    <rPh sb="2" eb="3">
      <t>トウ</t>
    </rPh>
    <phoneticPr fontId="2"/>
  </si>
  <si>
    <t>生産量</t>
    <rPh sb="0" eb="2">
      <t>セイサン</t>
    </rPh>
    <rPh sb="2" eb="3">
      <t>リョウ</t>
    </rPh>
    <phoneticPr fontId="2"/>
  </si>
  <si>
    <t>単位</t>
    <rPh sb="0" eb="2">
      <t>タンイ</t>
    </rPh>
    <phoneticPr fontId="2"/>
  </si>
  <si>
    <t>項目</t>
    <rPh sb="0" eb="2">
      <t>コウモク</t>
    </rPh>
    <phoneticPr fontId="2"/>
  </si>
  <si>
    <t>分野</t>
    <rPh sb="0" eb="2">
      <t>ブンヤ</t>
    </rPh>
    <phoneticPr fontId="2"/>
  </si>
  <si>
    <t>月間溶解重量</t>
    <rPh sb="0" eb="2">
      <t>ゲッカン</t>
    </rPh>
    <rPh sb="2" eb="4">
      <t>ヨウカイ</t>
    </rPh>
    <rPh sb="4" eb="6">
      <t>ジュウリョウ</t>
    </rPh>
    <phoneticPr fontId="2"/>
  </si>
  <si>
    <t>貴社名／事業所名</t>
    <rPh sb="2" eb="3">
      <t>メイ</t>
    </rPh>
    <rPh sb="4" eb="7">
      <t>ジギョウショ</t>
    </rPh>
    <phoneticPr fontId="2"/>
  </si>
  <si>
    <t>回答者名</t>
  </si>
  <si>
    <t>設備</t>
    <rPh sb="0" eb="2">
      <t>セツビ</t>
    </rPh>
    <phoneticPr fontId="2"/>
  </si>
  <si>
    <t>キュポラ</t>
    <phoneticPr fontId="2"/>
  </si>
  <si>
    <t>アーク炉</t>
    <rPh sb="3" eb="4">
      <t>ロ</t>
    </rPh>
    <phoneticPr fontId="2"/>
  </si>
  <si>
    <t>①</t>
    <phoneticPr fontId="2"/>
  </si>
  <si>
    <t>②</t>
    <phoneticPr fontId="2"/>
  </si>
  <si>
    <t>③</t>
    <phoneticPr fontId="2"/>
  </si>
  <si>
    <t>④</t>
    <phoneticPr fontId="2"/>
  </si>
  <si>
    <t>⑤</t>
    <phoneticPr fontId="2"/>
  </si>
  <si>
    <t>ｋW</t>
    <phoneticPr fontId="2"/>
  </si>
  <si>
    <t>（供給）電力</t>
    <rPh sb="1" eb="3">
      <t>キョウキュウ</t>
    </rPh>
    <rPh sb="4" eb="6">
      <t>デンリョク</t>
    </rPh>
    <phoneticPr fontId="2"/>
  </si>
  <si>
    <t>記入例</t>
    <rPh sb="0" eb="2">
      <t>キニュウ</t>
    </rPh>
    <rPh sb="2" eb="3">
      <t>レイ</t>
    </rPh>
    <phoneticPr fontId="2"/>
  </si>
  <si>
    <t>容量</t>
    <rPh sb="0" eb="2">
      <t>ヨウリョウ</t>
    </rPh>
    <phoneticPr fontId="2"/>
  </si>
  <si>
    <t>制御方法</t>
    <rPh sb="0" eb="2">
      <t>セイギョ</t>
    </rPh>
    <rPh sb="2" eb="4">
      <t>ホウホウ</t>
    </rPh>
    <phoneticPr fontId="2"/>
  </si>
  <si>
    <t>回答欄</t>
    <rPh sb="0" eb="2">
      <t>カイトウ</t>
    </rPh>
    <rPh sb="2" eb="3">
      <t>ラン</t>
    </rPh>
    <phoneticPr fontId="2"/>
  </si>
  <si>
    <t>項　目</t>
    <rPh sb="0" eb="1">
      <t>コウ</t>
    </rPh>
    <rPh sb="2" eb="3">
      <t>メ</t>
    </rPh>
    <phoneticPr fontId="2"/>
  </si>
  <si>
    <t>内　容</t>
    <rPh sb="0" eb="1">
      <t>ウチ</t>
    </rPh>
    <rPh sb="2" eb="3">
      <t>カタチ</t>
    </rPh>
    <phoneticPr fontId="2"/>
  </si>
  <si>
    <t>所在地</t>
    <phoneticPr fontId="2"/>
  </si>
  <si>
    <t>主な生産品目</t>
    <phoneticPr fontId="2"/>
  </si>
  <si>
    <t>t/時間</t>
    <rPh sb="2" eb="4">
      <t>ジカン</t>
    </rPh>
    <phoneticPr fontId="2"/>
  </si>
  <si>
    <t>大量エネルギ使用職場</t>
    <rPh sb="0" eb="2">
      <t>タイリョウ</t>
    </rPh>
    <rPh sb="6" eb="8">
      <t>シヨウ</t>
    </rPh>
    <rPh sb="8" eb="10">
      <t>ショクバ</t>
    </rPh>
    <phoneticPr fontId="2"/>
  </si>
  <si>
    <t>１．貴社情報</t>
    <rPh sb="2" eb="4">
      <t>キシャ</t>
    </rPh>
    <rPh sb="4" eb="6">
      <t>ジョウホウ</t>
    </rPh>
    <phoneticPr fontId="2"/>
  </si>
  <si>
    <t>大量エネルギー使用設備調査シート</t>
    <rPh sb="0" eb="2">
      <t>タイリョウ</t>
    </rPh>
    <rPh sb="7" eb="9">
      <t>シヨウ</t>
    </rPh>
    <rPh sb="9" eb="11">
      <t>セツビ</t>
    </rPh>
    <rPh sb="11" eb="13">
      <t>チョウサ</t>
    </rPh>
    <phoneticPr fontId="2"/>
  </si>
  <si>
    <t>　　注１ 誘導炉は、高周波、低周波を選択して下さい。</t>
    <rPh sb="2" eb="3">
      <t>チュウ</t>
    </rPh>
    <rPh sb="5" eb="7">
      <t>ユウドウ</t>
    </rPh>
    <rPh sb="7" eb="8">
      <t>ロ</t>
    </rPh>
    <rPh sb="10" eb="13">
      <t>コウシュウハ</t>
    </rPh>
    <rPh sb="14" eb="17">
      <t>テイシュウハ</t>
    </rPh>
    <rPh sb="18" eb="20">
      <t>センタク</t>
    </rPh>
    <rPh sb="22" eb="23">
      <t>クダ</t>
    </rPh>
    <phoneticPr fontId="2"/>
  </si>
  <si>
    <t>　　注１ モータ容量の大きなものから２つ記載下さい。</t>
    <rPh sb="2" eb="3">
      <t>チュウ</t>
    </rPh>
    <rPh sb="8" eb="10">
      <t>ヨウリョウ</t>
    </rPh>
    <rPh sb="11" eb="12">
      <t>オオ</t>
    </rPh>
    <rPh sb="20" eb="22">
      <t>キサイ</t>
    </rPh>
    <rPh sb="22" eb="23">
      <t>クダ</t>
    </rPh>
    <phoneticPr fontId="2"/>
  </si>
  <si>
    <t>　　注２ 制御方法は、ダンパー方式かインバータ方式のどちらかを選択して下さい。</t>
    <rPh sb="2" eb="3">
      <t>チュウ</t>
    </rPh>
    <rPh sb="5" eb="7">
      <t>セイギョ</t>
    </rPh>
    <rPh sb="7" eb="9">
      <t>ホウホウ</t>
    </rPh>
    <rPh sb="15" eb="17">
      <t>ホウシキ</t>
    </rPh>
    <rPh sb="23" eb="25">
      <t>ホウシキ</t>
    </rPh>
    <rPh sb="31" eb="33">
      <t>センタク</t>
    </rPh>
    <rPh sb="35" eb="36">
      <t>クダ</t>
    </rPh>
    <phoneticPr fontId="2"/>
  </si>
  <si>
    <t>高周波誘導炉</t>
    <rPh sb="0" eb="3">
      <t>コウシュウハ</t>
    </rPh>
    <rPh sb="3" eb="5">
      <t>ユウドウ</t>
    </rPh>
    <rPh sb="5" eb="6">
      <t>ロ</t>
    </rPh>
    <phoneticPr fontId="2"/>
  </si>
  <si>
    <t>ダンパー</t>
    <phoneticPr fontId="2"/>
  </si>
  <si>
    <t>インバータ</t>
    <phoneticPr fontId="2"/>
  </si>
  <si>
    <t>基本調査シート</t>
    <rPh sb="0" eb="2">
      <t>キホン</t>
    </rPh>
    <rPh sb="2" eb="4">
      <t>チョウサ</t>
    </rPh>
    <phoneticPr fontId="2"/>
  </si>
  <si>
    <t>集塵機/コンプレッサ搭載モータ</t>
    <rPh sb="0" eb="2">
      <t>シュウジン</t>
    </rPh>
    <rPh sb="2" eb="3">
      <t>キ</t>
    </rPh>
    <rPh sb="10" eb="12">
      <t>トウサイ</t>
    </rPh>
    <phoneticPr fontId="2"/>
  </si>
  <si>
    <t>溶解用集塵機搭載モータ</t>
    <rPh sb="0" eb="2">
      <t>ヨウカイ</t>
    </rPh>
    <rPh sb="2" eb="3">
      <t>ヨウ</t>
    </rPh>
    <rPh sb="3" eb="5">
      <t>シュウジン</t>
    </rPh>
    <rPh sb="5" eb="6">
      <t>キ</t>
    </rPh>
    <rPh sb="6" eb="8">
      <t>トウサイ</t>
    </rPh>
    <phoneticPr fontId="2"/>
  </si>
  <si>
    <t>工場エアー用圧縮機搭載モータ</t>
    <rPh sb="0" eb="2">
      <t>コウジョウ</t>
    </rPh>
    <rPh sb="5" eb="6">
      <t>ヨウ</t>
    </rPh>
    <rPh sb="6" eb="9">
      <t>アッシュクキ</t>
    </rPh>
    <rPh sb="9" eb="11">
      <t>トウサイ</t>
    </rPh>
    <phoneticPr fontId="2"/>
  </si>
  <si>
    <t>処理能力</t>
    <rPh sb="0" eb="2">
      <t>ショリ</t>
    </rPh>
    <rPh sb="2" eb="4">
      <t>ノウリョク</t>
    </rPh>
    <phoneticPr fontId="2"/>
  </si>
  <si>
    <r>
      <t>(</t>
    </r>
    <r>
      <rPr>
        <sz val="11"/>
        <rFont val="ＭＳ Ｐ明朝"/>
        <family val="1"/>
        <charset val="128"/>
      </rPr>
      <t>記載例）　電気溶接設備</t>
    </r>
    <rPh sb="1" eb="3">
      <t>キサイ</t>
    </rPh>
    <rPh sb="3" eb="4">
      <t>レイ</t>
    </rPh>
    <rPh sb="6" eb="8">
      <t>デンキ</t>
    </rPh>
    <rPh sb="8" eb="10">
      <t>ヨウセツ</t>
    </rPh>
    <rPh sb="10" eb="12">
      <t>セツビ</t>
    </rPh>
    <phoneticPr fontId="2"/>
  </si>
  <si>
    <t>（記載例）　鋳造工場以外に製缶工場にて、電気溶接を大量に使用している。</t>
    <rPh sb="1" eb="3">
      <t>キサイ</t>
    </rPh>
    <rPh sb="3" eb="4">
      <t>レイ</t>
    </rPh>
    <rPh sb="6" eb="8">
      <t>チュウゾウ</t>
    </rPh>
    <rPh sb="8" eb="10">
      <t>コウジョウ</t>
    </rPh>
    <rPh sb="10" eb="12">
      <t>イガイ</t>
    </rPh>
    <rPh sb="13" eb="15">
      <t>セイカン</t>
    </rPh>
    <rPh sb="15" eb="17">
      <t>コウジョウ</t>
    </rPh>
    <rPh sb="20" eb="22">
      <t>デンキ</t>
    </rPh>
    <rPh sb="22" eb="24">
      <t>ヨウセツ</t>
    </rPh>
    <rPh sb="25" eb="27">
      <t>タイリョウ</t>
    </rPh>
    <rPh sb="28" eb="30">
      <t>シヨウ</t>
    </rPh>
    <phoneticPr fontId="2"/>
  </si>
  <si>
    <t>CO2排出量</t>
    <rPh sb="3" eb="5">
      <t>ハイシュツ</t>
    </rPh>
    <rPh sb="5" eb="6">
      <t>リョウ</t>
    </rPh>
    <phoneticPr fontId="2"/>
  </si>
  <si>
    <t>原油換算量</t>
    <rPh sb="0" eb="2">
      <t>ゲンユ</t>
    </rPh>
    <rPh sb="2" eb="4">
      <t>カンサン</t>
    </rPh>
    <rPh sb="4" eb="5">
      <t>リョウ</t>
    </rPh>
    <phoneticPr fontId="2"/>
  </si>
  <si>
    <t>単位</t>
  </si>
  <si>
    <t>数値</t>
  </si>
  <si>
    <t>ｋｌ</t>
  </si>
  <si>
    <t>ナフサ</t>
  </si>
  <si>
    <t>石油アスファルト</t>
  </si>
  <si>
    <t>ｔ</t>
  </si>
  <si>
    <t>石油コークス</t>
  </si>
  <si>
    <t>石油ガス</t>
  </si>
  <si>
    <t>コールタール</t>
  </si>
  <si>
    <t>コークス炉ガス</t>
  </si>
  <si>
    <t>高炉ガス</t>
  </si>
  <si>
    <t>転炉ガス</t>
  </si>
  <si>
    <t>産業用以外の蒸気</t>
    <rPh sb="0" eb="3">
      <t>サンギョウヨウ</t>
    </rPh>
    <rPh sb="3" eb="5">
      <t>イガイ</t>
    </rPh>
    <rPh sb="6" eb="8">
      <t>ジョウキ</t>
    </rPh>
    <phoneticPr fontId="2"/>
  </si>
  <si>
    <t>GJ/千ｋWh</t>
    <rPh sb="3" eb="4">
      <t>セン</t>
    </rPh>
    <phoneticPr fontId="2"/>
  </si>
  <si>
    <t>ｔ/年</t>
    <rPh sb="2" eb="3">
      <t>ネン</t>
    </rPh>
    <phoneticPr fontId="2"/>
  </si>
  <si>
    <t>契約電力会社（必須）</t>
    <rPh sb="0" eb="2">
      <t>ケイヤク</t>
    </rPh>
    <rPh sb="2" eb="4">
      <t>デンリョク</t>
    </rPh>
    <rPh sb="4" eb="6">
      <t>カイシャ</t>
    </rPh>
    <rPh sb="7" eb="9">
      <t>ヒッス</t>
    </rPh>
    <phoneticPr fontId="2"/>
  </si>
  <si>
    <t>5月</t>
    <phoneticPr fontId="2"/>
  </si>
  <si>
    <t>4月</t>
    <phoneticPr fontId="2"/>
  </si>
  <si>
    <t>1月</t>
    <phoneticPr fontId="2"/>
  </si>
  <si>
    <t>2月</t>
    <phoneticPr fontId="2"/>
  </si>
  <si>
    <t>3月</t>
    <phoneticPr fontId="2"/>
  </si>
  <si>
    <t>E－Mail</t>
    <phoneticPr fontId="2"/>
  </si>
  <si>
    <t>省エネ法による定期報告書の提出義務</t>
    <phoneticPr fontId="2"/>
  </si>
  <si>
    <t>内容</t>
    <rPh sb="0" eb="2">
      <t>ナイヨウ</t>
    </rPh>
    <phoneticPr fontId="2"/>
  </si>
  <si>
    <t>貴社名</t>
    <rPh sb="0" eb="2">
      <t>キシャ</t>
    </rPh>
    <rPh sb="2" eb="3">
      <t>メイ</t>
    </rPh>
    <phoneticPr fontId="2"/>
  </si>
  <si>
    <t>担当者名</t>
    <rPh sb="0" eb="3">
      <t>タントウシャ</t>
    </rPh>
    <rPh sb="3" eb="4">
      <t>メイ</t>
    </rPh>
    <phoneticPr fontId="2"/>
  </si>
  <si>
    <t>CO2排出量の把握経験</t>
    <rPh sb="3" eb="5">
      <t>ハイシュツ</t>
    </rPh>
    <rPh sb="5" eb="6">
      <t>リョウ</t>
    </rPh>
    <rPh sb="7" eb="9">
      <t>ハアク</t>
    </rPh>
    <rPh sb="9" eb="11">
      <t>ケイケン</t>
    </rPh>
    <phoneticPr fontId="2"/>
  </si>
  <si>
    <t>契約電力会社</t>
    <phoneticPr fontId="2"/>
  </si>
  <si>
    <t>電話番号</t>
    <rPh sb="0" eb="2">
      <t>デンワ</t>
    </rPh>
    <rPh sb="2" eb="4">
      <t>バンゴウ</t>
    </rPh>
    <phoneticPr fontId="2"/>
  </si>
  <si>
    <t>経団連等報告業界団体名</t>
    <phoneticPr fontId="2"/>
  </si>
  <si>
    <t>経団連等報告業界団体名
（報告の義務があるとき）</t>
    <rPh sb="0" eb="4">
      <t>ケイダンレンナド</t>
    </rPh>
    <rPh sb="4" eb="6">
      <t>ホウコク</t>
    </rPh>
    <rPh sb="6" eb="8">
      <t>ギョウカイ</t>
    </rPh>
    <rPh sb="8" eb="10">
      <t>ダンタイ</t>
    </rPh>
    <rPh sb="10" eb="11">
      <t>メイ</t>
    </rPh>
    <rPh sb="13" eb="15">
      <t>ホウコク</t>
    </rPh>
    <rPh sb="16" eb="18">
      <t>ギム</t>
    </rPh>
    <phoneticPr fontId="2"/>
  </si>
  <si>
    <t>生産材質</t>
    <rPh sb="0" eb="2">
      <t>セイサン</t>
    </rPh>
    <rPh sb="2" eb="4">
      <t>ザイシツ</t>
    </rPh>
    <phoneticPr fontId="2"/>
  </si>
  <si>
    <t>生産材質</t>
    <rPh sb="0" eb="2">
      <t>セイサン</t>
    </rPh>
    <phoneticPr fontId="2"/>
  </si>
  <si>
    <t>Ｂ・Ｃ重油</t>
    <phoneticPr fontId="2"/>
  </si>
  <si>
    <r>
      <t>エネルギー使用量（原油換算）</t>
    </r>
    <r>
      <rPr>
        <sz val="14"/>
        <rFont val="ＭＳ Ｐゴシック"/>
        <family val="3"/>
        <charset val="128"/>
      </rPr>
      <t/>
    </r>
    <rPh sb="5" eb="7">
      <t>シヨウ</t>
    </rPh>
    <rPh sb="7" eb="8">
      <t>リョウ</t>
    </rPh>
    <rPh sb="9" eb="11">
      <t>ゲンユ</t>
    </rPh>
    <rPh sb="11" eb="13">
      <t>カンサン</t>
    </rPh>
    <phoneticPr fontId="2"/>
  </si>
  <si>
    <t>無</t>
    <rPh sb="0" eb="1">
      <t>ナシ</t>
    </rPh>
    <phoneticPr fontId="2"/>
  </si>
  <si>
    <t>所管の経済産業局</t>
    <rPh sb="0" eb="2">
      <t>ショカン</t>
    </rPh>
    <rPh sb="3" eb="5">
      <t>ケイザイ</t>
    </rPh>
    <rPh sb="5" eb="7">
      <t>サンギョウ</t>
    </rPh>
    <rPh sb="7" eb="8">
      <t>キョク</t>
    </rPh>
    <phoneticPr fontId="2"/>
  </si>
  <si>
    <t>日本自動車部品工業会</t>
    <rPh sb="0" eb="2">
      <t>ニホン</t>
    </rPh>
    <rPh sb="2" eb="5">
      <t>ジドウシャ</t>
    </rPh>
    <rPh sb="5" eb="7">
      <t>ブヒン</t>
    </rPh>
    <rPh sb="7" eb="9">
      <t>コウギョウ</t>
    </rPh>
    <rPh sb="9" eb="10">
      <t>カイ</t>
    </rPh>
    <phoneticPr fontId="2"/>
  </si>
  <si>
    <t>集塵用排気ファン</t>
    <rPh sb="0" eb="2">
      <t>シュウジン</t>
    </rPh>
    <rPh sb="2" eb="3">
      <t>ヨウ</t>
    </rPh>
    <rPh sb="3" eb="4">
      <t>ハイ</t>
    </rPh>
    <rPh sb="4" eb="5">
      <t>キ</t>
    </rPh>
    <phoneticPr fontId="2"/>
  </si>
  <si>
    <t>熱処理炉</t>
    <rPh sb="0" eb="3">
      <t>ネツショリ</t>
    </rPh>
    <rPh sb="3" eb="4">
      <t>ロ</t>
    </rPh>
    <phoneticPr fontId="2"/>
  </si>
  <si>
    <t>電気溶接設備</t>
    <rPh sb="0" eb="2">
      <t>デンキ</t>
    </rPh>
    <rPh sb="2" eb="4">
      <t>ヨウセツ</t>
    </rPh>
    <rPh sb="4" eb="6">
      <t>セツビ</t>
    </rPh>
    <phoneticPr fontId="2"/>
  </si>
  <si>
    <t>高周波誘導炉</t>
    <rPh sb="0" eb="1">
      <t>タカ</t>
    </rPh>
    <phoneticPr fontId="2"/>
  </si>
  <si>
    <t>建屋集塵機用</t>
    <rPh sb="0" eb="2">
      <t>タテヤ</t>
    </rPh>
    <rPh sb="2" eb="4">
      <t>シュウジン</t>
    </rPh>
    <rPh sb="4" eb="5">
      <t>キ</t>
    </rPh>
    <rPh sb="5" eb="6">
      <t>ヨウ</t>
    </rPh>
    <phoneticPr fontId="2"/>
  </si>
  <si>
    <t>砂処理設備用集塵機搭載モータ</t>
    <rPh sb="0" eb="1">
      <t>スナ</t>
    </rPh>
    <rPh sb="1" eb="3">
      <t>ショリ</t>
    </rPh>
    <rPh sb="3" eb="5">
      <t>セツビ</t>
    </rPh>
    <rPh sb="5" eb="6">
      <t>ヨウ</t>
    </rPh>
    <rPh sb="6" eb="8">
      <t>シュウジン</t>
    </rPh>
    <rPh sb="8" eb="9">
      <t>キ</t>
    </rPh>
    <rPh sb="9" eb="11">
      <t>トウサイ</t>
    </rPh>
    <phoneticPr fontId="2"/>
  </si>
  <si>
    <t>鋳造機用〃</t>
    <rPh sb="0" eb="3">
      <t>チュウゾウキ</t>
    </rPh>
    <rPh sb="3" eb="4">
      <t>ヨウ</t>
    </rPh>
    <phoneticPr fontId="2"/>
  </si>
  <si>
    <t>キューポラ用〃</t>
    <rPh sb="5" eb="6">
      <t>ヨウ</t>
    </rPh>
    <phoneticPr fontId="2"/>
  </si>
  <si>
    <t>電気炉用〃</t>
    <rPh sb="0" eb="3">
      <t>デンキロ</t>
    </rPh>
    <rPh sb="3" eb="4">
      <t>ヨウ</t>
    </rPh>
    <phoneticPr fontId="2"/>
  </si>
  <si>
    <t>めっき炉用〃</t>
    <rPh sb="3" eb="4">
      <t>ロ</t>
    </rPh>
    <rPh sb="4" eb="5">
      <t>ヨウ</t>
    </rPh>
    <phoneticPr fontId="2"/>
  </si>
  <si>
    <t>コアノック用〃</t>
    <rPh sb="5" eb="6">
      <t>ヨウ</t>
    </rPh>
    <phoneticPr fontId="2"/>
  </si>
  <si>
    <t>振動テーブル用〃</t>
    <rPh sb="0" eb="2">
      <t>シンドウ</t>
    </rPh>
    <rPh sb="6" eb="7">
      <t>ヨウ</t>
    </rPh>
    <phoneticPr fontId="2"/>
  </si>
  <si>
    <t>解枠用〃</t>
    <rPh sb="0" eb="1">
      <t>カイ</t>
    </rPh>
    <rPh sb="1" eb="2">
      <t>ワク</t>
    </rPh>
    <rPh sb="2" eb="3">
      <t>ヨウ</t>
    </rPh>
    <phoneticPr fontId="2"/>
  </si>
  <si>
    <t>ショットブラスト用〃</t>
    <rPh sb="8" eb="9">
      <t>ヨウ</t>
    </rPh>
    <phoneticPr fontId="2"/>
  </si>
  <si>
    <t>堰折ドラム用〃</t>
    <rPh sb="0" eb="2">
      <t>セキオリ</t>
    </rPh>
    <rPh sb="5" eb="6">
      <t>ヨウ</t>
    </rPh>
    <phoneticPr fontId="2"/>
  </si>
  <si>
    <t>Vプロセス用〃</t>
    <rPh sb="5" eb="6">
      <t>ヨウ</t>
    </rPh>
    <phoneticPr fontId="2"/>
  </si>
  <si>
    <t>自硬性設備用〃</t>
    <rPh sb="0" eb="1">
      <t>ジ</t>
    </rPh>
    <rPh sb="1" eb="2">
      <t>コウ</t>
    </rPh>
    <rPh sb="2" eb="3">
      <t>セイ</t>
    </rPh>
    <rPh sb="3" eb="5">
      <t>セツビ</t>
    </rPh>
    <rPh sb="5" eb="6">
      <t>ヨウ</t>
    </rPh>
    <phoneticPr fontId="2"/>
  </si>
  <si>
    <t>造型機用圧縮機搭載モータ</t>
    <rPh sb="0" eb="3">
      <t>ゾウケイキ</t>
    </rPh>
    <phoneticPr fontId="2"/>
  </si>
  <si>
    <t>（選んで下さい）</t>
    <rPh sb="1" eb="2">
      <t>エラ</t>
    </rPh>
    <rPh sb="4" eb="5">
      <t>クダ</t>
    </rPh>
    <phoneticPr fontId="2"/>
  </si>
  <si>
    <t>*前年度の年間エネルギー使用量を記入してください。（平成22年4月～平成23年3月）</t>
    <rPh sb="1" eb="4">
      <t>ゼンネンド</t>
    </rPh>
    <rPh sb="5" eb="7">
      <t>ネンカン</t>
    </rPh>
    <rPh sb="12" eb="14">
      <t>シヨウ</t>
    </rPh>
    <rPh sb="14" eb="15">
      <t>リョウ</t>
    </rPh>
    <rPh sb="16" eb="18">
      <t>キニュウ</t>
    </rPh>
    <rPh sb="26" eb="28">
      <t>ヘイセイ</t>
    </rPh>
    <rPh sb="30" eb="31">
      <t>ネン</t>
    </rPh>
    <rPh sb="32" eb="33">
      <t>ガツ</t>
    </rPh>
    <rPh sb="34" eb="36">
      <t>ヘイセイ</t>
    </rPh>
    <rPh sb="38" eb="39">
      <t>ネン</t>
    </rPh>
    <rPh sb="40" eb="41">
      <t>ガツ</t>
    </rPh>
    <phoneticPr fontId="2"/>
  </si>
  <si>
    <t>都道府県</t>
    <rPh sb="0" eb="4">
      <t>トドウフケン</t>
    </rPh>
    <phoneticPr fontId="2"/>
  </si>
  <si>
    <t>(リストから選び、ない場合はご記入下さい)</t>
  </si>
  <si>
    <t>L２．鋳鉄</t>
  </si>
  <si>
    <t>L３．銅系</t>
  </si>
  <si>
    <t>L４．アルミニウム</t>
  </si>
  <si>
    <t>L５．アルミニウムダイカスト</t>
  </si>
  <si>
    <t>L６．マグネシウム系</t>
  </si>
  <si>
    <t>L７．亜鉛系</t>
  </si>
  <si>
    <t>L８．精密鋳造</t>
  </si>
  <si>
    <t>L９．その他</t>
  </si>
  <si>
    <t>L１．鋳鋼</t>
    <phoneticPr fontId="2"/>
  </si>
  <si>
    <t>１．一般機械用　産業機械器具用</t>
    <rPh sb="2" eb="4">
      <t>イッパン</t>
    </rPh>
    <rPh sb="4" eb="6">
      <t>キカイ</t>
    </rPh>
    <rPh sb="6" eb="7">
      <t>ヨウ</t>
    </rPh>
    <phoneticPr fontId="2"/>
  </si>
  <si>
    <t>１．一般機械用　金属工作・加工機械用</t>
    <phoneticPr fontId="2"/>
  </si>
  <si>
    <t>１．一般機械用　その他</t>
    <phoneticPr fontId="2"/>
  </si>
  <si>
    <t>２．電気機械用　全般</t>
    <rPh sb="2" eb="4">
      <t>デンキ</t>
    </rPh>
    <rPh sb="4" eb="6">
      <t>キカイ</t>
    </rPh>
    <rPh sb="8" eb="10">
      <t>ゼンパン</t>
    </rPh>
    <phoneticPr fontId="2"/>
  </si>
  <si>
    <t>３．輸送機械用　自動車用</t>
    <rPh sb="2" eb="4">
      <t>ユソウ</t>
    </rPh>
    <rPh sb="4" eb="6">
      <t>キカイ</t>
    </rPh>
    <rPh sb="6" eb="7">
      <t>ヨウ</t>
    </rPh>
    <rPh sb="8" eb="12">
      <t>ジドウシャヨウ</t>
    </rPh>
    <phoneticPr fontId="2"/>
  </si>
  <si>
    <t>３．輸送機械用　その他用</t>
    <rPh sb="2" eb="4">
      <t>ユソウ</t>
    </rPh>
    <rPh sb="4" eb="6">
      <t>キカイ</t>
    </rPh>
    <rPh sb="6" eb="7">
      <t>ヨウ</t>
    </rPh>
    <rPh sb="10" eb="11">
      <t>タ</t>
    </rPh>
    <rPh sb="11" eb="12">
      <t>ヨウ</t>
    </rPh>
    <phoneticPr fontId="2"/>
  </si>
  <si>
    <t>４．その他用</t>
    <rPh sb="4" eb="5">
      <t>タ</t>
    </rPh>
    <rPh sb="5" eb="6">
      <t>ヨウ</t>
    </rPh>
    <phoneticPr fontId="2"/>
  </si>
  <si>
    <t>１．ロール</t>
    <phoneticPr fontId="2"/>
  </si>
  <si>
    <t>２．金型</t>
    <rPh sb="2" eb="4">
      <t>カナガタ</t>
    </rPh>
    <phoneticPr fontId="2"/>
  </si>
  <si>
    <t>３．鋳鋼管</t>
    <rPh sb="2" eb="4">
      <t>チュウコウ</t>
    </rPh>
    <rPh sb="4" eb="5">
      <t>カン</t>
    </rPh>
    <phoneticPr fontId="2"/>
  </si>
  <si>
    <t>４．バルブ・コック</t>
    <phoneticPr fontId="2"/>
  </si>
  <si>
    <t>５．自動車</t>
    <rPh sb="2" eb="5">
      <t>ジドウシャ</t>
    </rPh>
    <phoneticPr fontId="2"/>
  </si>
  <si>
    <t>６．鉄道車両</t>
    <rPh sb="2" eb="4">
      <t>テツドウ</t>
    </rPh>
    <rPh sb="4" eb="6">
      <t>シャリョウ</t>
    </rPh>
    <phoneticPr fontId="2"/>
  </si>
  <si>
    <t>７．船舶</t>
    <rPh sb="2" eb="4">
      <t>センパク</t>
    </rPh>
    <phoneticPr fontId="2"/>
  </si>
  <si>
    <t>８．土建鉱山機械</t>
    <rPh sb="2" eb="4">
      <t>ドケン</t>
    </rPh>
    <rPh sb="4" eb="6">
      <t>コウザン</t>
    </rPh>
    <rPh sb="6" eb="8">
      <t>キカイ</t>
    </rPh>
    <phoneticPr fontId="2"/>
  </si>
  <si>
    <t>９．運搬機械</t>
    <rPh sb="2" eb="4">
      <t>ウンパン</t>
    </rPh>
    <rPh sb="4" eb="6">
      <t>キカイ</t>
    </rPh>
    <phoneticPr fontId="2"/>
  </si>
  <si>
    <t>１０．破砕機・摩砕機・選別機</t>
    <rPh sb="3" eb="6">
      <t>ハサイキ</t>
    </rPh>
    <rPh sb="7" eb="8">
      <t>マ</t>
    </rPh>
    <rPh sb="8" eb="9">
      <t>サイ</t>
    </rPh>
    <rPh sb="9" eb="10">
      <t>キ</t>
    </rPh>
    <rPh sb="11" eb="13">
      <t>センベツ</t>
    </rPh>
    <rPh sb="13" eb="14">
      <t>キ</t>
    </rPh>
    <phoneticPr fontId="2"/>
  </si>
  <si>
    <t>１１．ポンプ・圧縮機・送風機</t>
    <rPh sb="7" eb="10">
      <t>アッシュクキ</t>
    </rPh>
    <rPh sb="11" eb="14">
      <t>ソウフウキ</t>
    </rPh>
    <phoneticPr fontId="2"/>
  </si>
  <si>
    <t>１２．プレス・せん断機</t>
    <rPh sb="9" eb="10">
      <t>ダン</t>
    </rPh>
    <rPh sb="10" eb="11">
      <t>キ</t>
    </rPh>
    <phoneticPr fontId="2"/>
  </si>
  <si>
    <t>１３．圧延機</t>
    <rPh sb="3" eb="5">
      <t>アツエン</t>
    </rPh>
    <rPh sb="5" eb="6">
      <t>キ</t>
    </rPh>
    <phoneticPr fontId="2"/>
  </si>
  <si>
    <t>１４．発電用機器</t>
    <rPh sb="3" eb="6">
      <t>ハツデンヨウ</t>
    </rPh>
    <rPh sb="6" eb="8">
      <t>キキ</t>
    </rPh>
    <phoneticPr fontId="2"/>
  </si>
  <si>
    <t>１５．工業炉</t>
    <rPh sb="3" eb="5">
      <t>コウギョウ</t>
    </rPh>
    <rPh sb="5" eb="6">
      <t>ロ</t>
    </rPh>
    <phoneticPr fontId="2"/>
  </si>
  <si>
    <t>１６．武器・航空機</t>
    <rPh sb="3" eb="5">
      <t>ブキ</t>
    </rPh>
    <rPh sb="6" eb="9">
      <t>コウクウキ</t>
    </rPh>
    <phoneticPr fontId="2"/>
  </si>
  <si>
    <t>１７．成形機械</t>
    <rPh sb="3" eb="5">
      <t>セイケイ</t>
    </rPh>
    <rPh sb="5" eb="7">
      <t>キカイ</t>
    </rPh>
    <phoneticPr fontId="2"/>
  </si>
  <si>
    <t>１８．各種施設</t>
    <rPh sb="3" eb="5">
      <t>カクシュ</t>
    </rPh>
    <rPh sb="5" eb="7">
      <t>シセツ</t>
    </rPh>
    <phoneticPr fontId="2"/>
  </si>
  <si>
    <t>１９．その他</t>
    <rPh sb="5" eb="6">
      <t>タ</t>
    </rPh>
    <phoneticPr fontId="2"/>
  </si>
  <si>
    <t>１．一般機械用　軸受メタル用</t>
    <rPh sb="8" eb="10">
      <t>ジクウケ</t>
    </rPh>
    <rPh sb="13" eb="14">
      <t>ヨウ</t>
    </rPh>
    <phoneticPr fontId="2"/>
  </si>
  <si>
    <t>１．一般機械用　バルブ・コック用（管継手用を含む）</t>
    <rPh sb="15" eb="16">
      <t>ヨウ</t>
    </rPh>
    <rPh sb="17" eb="18">
      <t>カン</t>
    </rPh>
    <rPh sb="18" eb="19">
      <t>ツ</t>
    </rPh>
    <rPh sb="19" eb="20">
      <t>テ</t>
    </rPh>
    <rPh sb="20" eb="21">
      <t>ヨウ</t>
    </rPh>
    <rPh sb="22" eb="23">
      <t>フク</t>
    </rPh>
    <phoneticPr fontId="2"/>
  </si>
  <si>
    <t>１．一般機械用　全般</t>
    <rPh sb="2" eb="4">
      <t>イッパン</t>
    </rPh>
    <rPh sb="4" eb="6">
      <t>キカイ</t>
    </rPh>
    <rPh sb="6" eb="7">
      <t>ヨウ</t>
    </rPh>
    <rPh sb="8" eb="10">
      <t>ゼンパン</t>
    </rPh>
    <phoneticPr fontId="2"/>
  </si>
  <si>
    <t>３．輸送機械用　自動車用</t>
    <rPh sb="2" eb="4">
      <t>ユソウ</t>
    </rPh>
    <rPh sb="4" eb="7">
      <t>キカイヨウ</t>
    </rPh>
    <rPh sb="8" eb="12">
      <t>ジドウシャヨウ</t>
    </rPh>
    <phoneticPr fontId="2"/>
  </si>
  <si>
    <t>３．輸送機械用　その他用</t>
    <rPh sb="2" eb="4">
      <t>ユソウ</t>
    </rPh>
    <rPh sb="4" eb="7">
      <t>キカイヨウ</t>
    </rPh>
    <rPh sb="10" eb="11">
      <t>タ</t>
    </rPh>
    <rPh sb="11" eb="12">
      <t>ヨウ</t>
    </rPh>
    <phoneticPr fontId="2"/>
  </si>
  <si>
    <t>３．輸送機械用　二輪自動車用</t>
    <rPh sb="2" eb="4">
      <t>ユソウ</t>
    </rPh>
    <rPh sb="4" eb="7">
      <t>キカイヨウ</t>
    </rPh>
    <rPh sb="8" eb="10">
      <t>ニリン</t>
    </rPh>
    <rPh sb="10" eb="14">
      <t>ジドウシャヨウ</t>
    </rPh>
    <phoneticPr fontId="2"/>
  </si>
  <si>
    <t>１．ガスタービン用</t>
    <phoneticPr fontId="2"/>
  </si>
  <si>
    <t>２．一般機械用</t>
    <rPh sb="2" eb="4">
      <t>イッパン</t>
    </rPh>
    <rPh sb="4" eb="7">
      <t>キカイヨウ</t>
    </rPh>
    <phoneticPr fontId="2"/>
  </si>
  <si>
    <t>３．自動車用</t>
    <rPh sb="2" eb="6">
      <t>ジドウシャヨウ</t>
    </rPh>
    <phoneticPr fontId="2"/>
  </si>
  <si>
    <t>４．航空機・武器用</t>
    <rPh sb="2" eb="5">
      <t>コウクウキ</t>
    </rPh>
    <rPh sb="6" eb="8">
      <t>ブキ</t>
    </rPh>
    <rPh sb="8" eb="9">
      <t>ヨウ</t>
    </rPh>
    <phoneticPr fontId="2"/>
  </si>
  <si>
    <t>５．その他用</t>
    <rPh sb="4" eb="5">
      <t>タ</t>
    </rPh>
    <rPh sb="5" eb="6">
      <t>ヨウ</t>
    </rPh>
    <phoneticPr fontId="2"/>
  </si>
  <si>
    <t>鋳造のみ</t>
    <rPh sb="0" eb="2">
      <t>チュウゾウ</t>
    </rPh>
    <phoneticPr fontId="2"/>
  </si>
  <si>
    <t>鋳造以外（組立など）を含む</t>
    <rPh sb="0" eb="2">
      <t>チュウゾウ</t>
    </rPh>
    <rPh sb="2" eb="4">
      <t>イガイ</t>
    </rPh>
    <rPh sb="5" eb="7">
      <t>クミタテ</t>
    </rPh>
    <rPh sb="11" eb="12">
      <t>フク</t>
    </rPh>
    <phoneticPr fontId="2"/>
  </si>
  <si>
    <t>E-mail</t>
    <phoneticPr fontId="2"/>
  </si>
  <si>
    <t>電話番号</t>
    <phoneticPr fontId="2"/>
  </si>
  <si>
    <t>CO2排出量の把握経験
(昨年調査データを提出された場合は、
経験ありとして下さい。</t>
  </si>
  <si>
    <t>省エネ法による定期報告書の提出義務
（同一所在地）</t>
  </si>
  <si>
    <t>今回御回答頂いたエネルギー使用量中、溶解エネルギー（溶解炉、保持炉等）は何割くらいを占めますか？</t>
  </si>
  <si>
    <t>経団連等報告業界団体名
（報告の義務があるとき）</t>
  </si>
  <si>
    <t>大量エネルギ使用職場</t>
  </si>
  <si>
    <t>内　容</t>
  </si>
  <si>
    <t>４．CO2排出に関し、担当官庁、鋳造協会に対するご意見がありましたらご記入下さい</t>
    <phoneticPr fontId="2"/>
  </si>
  <si>
    <t>月間溶解重量</t>
  </si>
  <si>
    <t>月間生産重量</t>
  </si>
  <si>
    <t>原油(コンデンセートを除く)</t>
  </si>
  <si>
    <t>原油のうちコンデンセート(NGL)</t>
  </si>
  <si>
    <t>揮発油(ガソリン）</t>
  </si>
  <si>
    <t>Ａ重油</t>
  </si>
  <si>
    <t>Ｂ・Ｃ重油</t>
  </si>
  <si>
    <t>石油系炭化
水素ガス</t>
  </si>
  <si>
    <t>液化天然ガス
（ＬＮＧ）</t>
  </si>
  <si>
    <t>その他可燃性
天然ガス</t>
  </si>
  <si>
    <t>原料炭</t>
  </si>
  <si>
    <t>一般炭</t>
  </si>
  <si>
    <t>無煙炭</t>
  </si>
  <si>
    <t>都市ガス13A</t>
  </si>
  <si>
    <t>産業用蒸気</t>
  </si>
  <si>
    <t>産業用以外の蒸気</t>
  </si>
  <si>
    <t>温水</t>
  </si>
  <si>
    <t>冷水</t>
  </si>
  <si>
    <t>昼間買電</t>
  </si>
  <si>
    <t>夜間買電</t>
  </si>
  <si>
    <t>上記以外の買電</t>
  </si>
  <si>
    <t>自家発電</t>
  </si>
  <si>
    <t>エネルギー使用量（原油換算）</t>
  </si>
  <si>
    <t>CO2排出量</t>
  </si>
  <si>
    <t>③電　気：同電気使用量</t>
    <rPh sb="1" eb="2">
      <t>デン</t>
    </rPh>
    <rPh sb="3" eb="4">
      <t>キ</t>
    </rPh>
    <rPh sb="5" eb="6">
      <t>ドウ</t>
    </rPh>
    <rPh sb="6" eb="8">
      <t>デンキ</t>
    </rPh>
    <phoneticPr fontId="2"/>
  </si>
  <si>
    <t>②燃料等：同燃料使用量</t>
    <rPh sb="1" eb="4">
      <t>ネンリョウトウ</t>
    </rPh>
    <rPh sb="5" eb="6">
      <t>ドウ</t>
    </rPh>
    <rPh sb="6" eb="8">
      <t>ネンリョウ</t>
    </rPh>
    <rPh sb="8" eb="11">
      <t>シヨウリョウ</t>
    </rPh>
    <phoneticPr fontId="2"/>
  </si>
  <si>
    <t>合計</t>
    <rPh sb="0" eb="2">
      <t>ゴウケイ</t>
    </rPh>
    <phoneticPr fontId="2"/>
  </si>
  <si>
    <t>今年</t>
    <rPh sb="0" eb="2">
      <t>コトシ</t>
    </rPh>
    <phoneticPr fontId="2"/>
  </si>
  <si>
    <t>昨年</t>
    <rPh sb="0" eb="2">
      <t>サクネン</t>
    </rPh>
    <phoneticPr fontId="2"/>
  </si>
  <si>
    <t>①生産量：昨年4月～今年3月までの各月溶解重量・生産重量</t>
    <rPh sb="1" eb="3">
      <t>セイサン</t>
    </rPh>
    <rPh sb="3" eb="4">
      <t>リョウ</t>
    </rPh>
    <rPh sb="5" eb="7">
      <t>サクネン</t>
    </rPh>
    <rPh sb="8" eb="9">
      <t>ガツ</t>
    </rPh>
    <rPh sb="10" eb="12">
      <t>コトシ</t>
    </rPh>
    <rPh sb="13" eb="14">
      <t>ガツ</t>
    </rPh>
    <rPh sb="17" eb="19">
      <t>カクゲツ</t>
    </rPh>
    <rPh sb="19" eb="21">
      <t>ヨウカイ</t>
    </rPh>
    <rPh sb="21" eb="23">
      <t>ジュウリョウ</t>
    </rPh>
    <rPh sb="24" eb="26">
      <t>セイサン</t>
    </rPh>
    <rPh sb="26" eb="28">
      <t>ジュウリョウ</t>
    </rPh>
    <phoneticPr fontId="2"/>
  </si>
  <si>
    <t>イ　液化石油ガス（ＬＰＧ）</t>
    <phoneticPr fontId="2"/>
  </si>
  <si>
    <t>H24年度係数</t>
    <rPh sb="3" eb="5">
      <t>ネンド</t>
    </rPh>
    <rPh sb="5" eb="7">
      <t>ケイスウ</t>
    </rPh>
    <phoneticPr fontId="2"/>
  </si>
  <si>
    <t>原料炭</t>
    <rPh sb="0" eb="2">
      <t>ゲンリョウ</t>
    </rPh>
    <rPh sb="2" eb="3">
      <t>タン</t>
    </rPh>
    <phoneticPr fontId="2"/>
  </si>
  <si>
    <t>（リストから選び、ない場合はご記入ください。）</t>
    <rPh sb="6" eb="7">
      <t>エラ</t>
    </rPh>
    <rPh sb="11" eb="13">
      <t>バアイ</t>
    </rPh>
    <rPh sb="15" eb="17">
      <t>キニュウ</t>
    </rPh>
    <phoneticPr fontId="2"/>
  </si>
  <si>
    <r>
      <rPr>
        <sz val="10"/>
        <rFont val="ＭＳ Ｐ明朝"/>
        <family val="1"/>
        <charset val="128"/>
      </rPr>
      <t>会社名</t>
    </r>
    <rPh sb="0" eb="3">
      <t>カイシャメイ</t>
    </rPh>
    <phoneticPr fontId="2"/>
  </si>
  <si>
    <r>
      <rPr>
        <sz val="10"/>
        <rFont val="ＭＳ Ｐ明朝"/>
        <family val="1"/>
        <charset val="128"/>
      </rPr>
      <t>溶解重量</t>
    </r>
    <rPh sb="0" eb="2">
      <t>ヨウカイ</t>
    </rPh>
    <rPh sb="2" eb="4">
      <t>ジュウリョウ</t>
    </rPh>
    <phoneticPr fontId="2"/>
  </si>
  <si>
    <r>
      <rPr>
        <sz val="10"/>
        <rFont val="ＭＳ Ｐ明朝"/>
        <family val="1"/>
        <charset val="128"/>
      </rPr>
      <t>生産重量</t>
    </r>
    <rPh sb="0" eb="2">
      <t>セイサン</t>
    </rPh>
    <rPh sb="2" eb="4">
      <t>ジュウリョウ</t>
    </rPh>
    <phoneticPr fontId="2"/>
  </si>
  <si>
    <r>
      <rPr>
        <sz val="10"/>
        <rFont val="ＭＳ Ｐ明朝"/>
        <family val="1"/>
        <charset val="128"/>
      </rPr>
      <t>ナフサ</t>
    </r>
  </si>
  <si>
    <r>
      <rPr>
        <sz val="10"/>
        <rFont val="ＭＳ Ｐ明朝"/>
        <family val="1"/>
        <charset val="128"/>
      </rPr>
      <t>灯油</t>
    </r>
  </si>
  <si>
    <r>
      <rPr>
        <sz val="10"/>
        <rFont val="ＭＳ Ｐ明朝"/>
        <family val="1"/>
        <charset val="128"/>
      </rPr>
      <t>軽油</t>
    </r>
  </si>
  <si>
    <r>
      <rPr>
        <sz val="10"/>
        <rFont val="ＭＳ Ｐ明朝"/>
        <family val="1"/>
        <charset val="128"/>
      </rPr>
      <t>Ａ重油</t>
    </r>
  </si>
  <si>
    <r>
      <rPr>
        <sz val="10"/>
        <rFont val="ＭＳ Ｐ明朝"/>
        <family val="1"/>
        <charset val="128"/>
      </rPr>
      <t>Ｂ・Ｃ重油</t>
    </r>
  </si>
  <si>
    <r>
      <rPr>
        <sz val="10"/>
        <rFont val="ＭＳ Ｐ明朝"/>
        <family val="1"/>
        <charset val="128"/>
      </rPr>
      <t>石油アスファルト</t>
    </r>
  </si>
  <si>
    <r>
      <rPr>
        <sz val="10"/>
        <rFont val="ＭＳ Ｐ明朝"/>
        <family val="1"/>
        <charset val="128"/>
      </rPr>
      <t>石油コークス</t>
    </r>
  </si>
  <si>
    <r>
      <rPr>
        <sz val="10"/>
        <rFont val="ＭＳ Ｐ明朝"/>
        <family val="1"/>
        <charset val="128"/>
      </rPr>
      <t>石油ガス</t>
    </r>
  </si>
  <si>
    <r>
      <rPr>
        <sz val="10"/>
        <rFont val="ＭＳ Ｐ明朝"/>
        <family val="1"/>
        <charset val="128"/>
      </rPr>
      <t>可燃性天然ガス</t>
    </r>
  </si>
  <si>
    <r>
      <rPr>
        <sz val="10"/>
        <rFont val="ＭＳ Ｐ明朝"/>
        <family val="1"/>
        <charset val="128"/>
      </rPr>
      <t>石炭</t>
    </r>
  </si>
  <si>
    <r>
      <rPr>
        <sz val="10"/>
        <rFont val="ＭＳ Ｐ明朝"/>
        <family val="1"/>
        <charset val="128"/>
      </rPr>
      <t>石炭コークス</t>
    </r>
  </si>
  <si>
    <r>
      <rPr>
        <sz val="10"/>
        <rFont val="ＭＳ Ｐ明朝"/>
        <family val="1"/>
        <charset val="128"/>
      </rPr>
      <t>コールタール</t>
    </r>
  </si>
  <si>
    <r>
      <rPr>
        <sz val="10"/>
        <rFont val="ＭＳ Ｐ明朝"/>
        <family val="1"/>
        <charset val="128"/>
      </rPr>
      <t>コークス炉ガス</t>
    </r>
  </si>
  <si>
    <r>
      <rPr>
        <sz val="10"/>
        <rFont val="ＭＳ Ｐ明朝"/>
        <family val="1"/>
        <charset val="128"/>
      </rPr>
      <t>高炉ガス</t>
    </r>
  </si>
  <si>
    <r>
      <rPr>
        <sz val="10"/>
        <rFont val="ＭＳ Ｐ明朝"/>
        <family val="1"/>
        <charset val="128"/>
      </rPr>
      <t>転炉ガス</t>
    </r>
  </si>
  <si>
    <r>
      <rPr>
        <sz val="10"/>
        <rFont val="ＭＳ Ｐ明朝"/>
        <family val="1"/>
        <charset val="128"/>
      </rPr>
      <t>産業用蒸気</t>
    </r>
    <rPh sb="0" eb="3">
      <t>サンギョウヨウ</t>
    </rPh>
    <rPh sb="3" eb="5">
      <t>ジョウキ</t>
    </rPh>
    <phoneticPr fontId="2"/>
  </si>
  <si>
    <r>
      <rPr>
        <sz val="10"/>
        <rFont val="ＭＳ Ｐ明朝"/>
        <family val="1"/>
        <charset val="128"/>
      </rPr>
      <t>産業用以外の蒸気</t>
    </r>
    <rPh sb="0" eb="3">
      <t>サンギョウヨウ</t>
    </rPh>
    <rPh sb="3" eb="5">
      <t>イガイ</t>
    </rPh>
    <rPh sb="6" eb="8">
      <t>ジョウキ</t>
    </rPh>
    <phoneticPr fontId="2"/>
  </si>
  <si>
    <r>
      <rPr>
        <sz val="10"/>
        <rFont val="ＭＳ Ｐ明朝"/>
        <family val="1"/>
        <charset val="128"/>
      </rPr>
      <t>温水</t>
    </r>
    <rPh sb="0" eb="2">
      <t>オンスイ</t>
    </rPh>
    <phoneticPr fontId="2"/>
  </si>
  <si>
    <r>
      <rPr>
        <sz val="10"/>
        <rFont val="ＭＳ Ｐ明朝"/>
        <family val="1"/>
        <charset val="128"/>
      </rPr>
      <t>冷水</t>
    </r>
    <rPh sb="0" eb="2">
      <t>レイスイ</t>
    </rPh>
    <phoneticPr fontId="2"/>
  </si>
  <si>
    <r>
      <rPr>
        <sz val="10"/>
        <rFont val="ＭＳ Ｐ明朝"/>
        <family val="1"/>
        <charset val="128"/>
      </rPr>
      <t>一般電気事業者</t>
    </r>
    <rPh sb="0" eb="2">
      <t>イッパン</t>
    </rPh>
    <phoneticPr fontId="2"/>
  </si>
  <si>
    <r>
      <rPr>
        <sz val="10"/>
        <rFont val="ＭＳ Ｐ明朝"/>
        <family val="1"/>
        <charset val="128"/>
      </rPr>
      <t>その他</t>
    </r>
    <rPh sb="2" eb="3">
      <t>タ</t>
    </rPh>
    <phoneticPr fontId="2"/>
  </si>
  <si>
    <r>
      <t>CO2</t>
    </r>
    <r>
      <rPr>
        <sz val="10"/>
        <rFont val="ＭＳ Ｐ明朝"/>
        <family val="1"/>
        <charset val="128"/>
      </rPr>
      <t>排出量</t>
    </r>
    <rPh sb="3" eb="5">
      <t>ハイシュツ</t>
    </rPh>
    <rPh sb="5" eb="6">
      <t>リョウ</t>
    </rPh>
    <phoneticPr fontId="2"/>
  </si>
  <si>
    <r>
      <rPr>
        <sz val="10"/>
        <rFont val="ＭＳ Ｐ明朝"/>
        <family val="1"/>
        <charset val="128"/>
      </rPr>
      <t>石油系炭化
水素ガス</t>
    </r>
  </si>
  <si>
    <r>
      <rPr>
        <sz val="10"/>
        <rFont val="ＭＳ Ｐ明朝"/>
        <family val="1"/>
        <charset val="128"/>
      </rPr>
      <t>液化天然ガス
（ＬＮＧ）</t>
    </r>
  </si>
  <si>
    <r>
      <rPr>
        <sz val="10"/>
        <rFont val="ＭＳ Ｐ明朝"/>
        <family val="1"/>
        <charset val="128"/>
      </rPr>
      <t>その他可燃性
天然ガス</t>
    </r>
  </si>
  <si>
    <r>
      <rPr>
        <sz val="10"/>
        <rFont val="ＭＳ Ｐ明朝"/>
        <family val="1"/>
        <charset val="128"/>
      </rPr>
      <t>原料炭</t>
    </r>
  </si>
  <si>
    <r>
      <rPr>
        <sz val="10"/>
        <rFont val="ＭＳ Ｐ明朝"/>
        <family val="1"/>
        <charset val="128"/>
      </rPr>
      <t>一般炭</t>
    </r>
  </si>
  <si>
    <r>
      <rPr>
        <sz val="10"/>
        <rFont val="ＭＳ Ｐ明朝"/>
        <family val="1"/>
        <charset val="128"/>
      </rPr>
      <t>無煙炭</t>
    </r>
  </si>
  <si>
    <r>
      <rPr>
        <sz val="10"/>
        <rFont val="ＭＳ Ｐ明朝"/>
        <family val="1"/>
        <charset val="128"/>
      </rPr>
      <t>昼間買電</t>
    </r>
    <rPh sb="0" eb="2">
      <t>ヒルマ</t>
    </rPh>
    <rPh sb="2" eb="3">
      <t>カ</t>
    </rPh>
    <rPh sb="3" eb="4">
      <t>デン</t>
    </rPh>
    <phoneticPr fontId="2"/>
  </si>
  <si>
    <r>
      <rPr>
        <sz val="10"/>
        <rFont val="ＭＳ Ｐ明朝"/>
        <family val="1"/>
        <charset val="128"/>
      </rPr>
      <t>夜間買電</t>
    </r>
    <rPh sb="0" eb="2">
      <t>ヤカン</t>
    </rPh>
    <rPh sb="2" eb="3">
      <t>カ</t>
    </rPh>
    <rPh sb="3" eb="4">
      <t>デン</t>
    </rPh>
    <phoneticPr fontId="2"/>
  </si>
  <si>
    <r>
      <rPr>
        <sz val="10"/>
        <rFont val="ＭＳ Ｐ明朝"/>
        <family val="1"/>
        <charset val="128"/>
      </rPr>
      <t>左記以外の買電</t>
    </r>
    <rPh sb="0" eb="2">
      <t>サキ</t>
    </rPh>
    <rPh sb="2" eb="4">
      <t>イガイ</t>
    </rPh>
    <rPh sb="5" eb="6">
      <t>カ</t>
    </rPh>
    <rPh sb="6" eb="7">
      <t>デン</t>
    </rPh>
    <phoneticPr fontId="2"/>
  </si>
  <si>
    <r>
      <rPr>
        <sz val="10"/>
        <rFont val="ＭＳ Ｐ明朝"/>
        <family val="1"/>
        <charset val="128"/>
      </rPr>
      <t>自家発電</t>
    </r>
    <rPh sb="0" eb="2">
      <t>ジカ</t>
    </rPh>
    <rPh sb="2" eb="4">
      <t>ハツデン</t>
    </rPh>
    <phoneticPr fontId="2"/>
  </si>
  <si>
    <r>
      <rPr>
        <sz val="10"/>
        <rFont val="ＭＳ Ｐ明朝"/>
        <family val="1"/>
        <charset val="128"/>
      </rPr>
      <t>原油</t>
    </r>
    <r>
      <rPr>
        <sz val="10"/>
        <rFont val="Century"/>
        <family val="1"/>
      </rPr>
      <t>(</t>
    </r>
    <r>
      <rPr>
        <sz val="10"/>
        <rFont val="ＭＳ Ｐ明朝"/>
        <family val="1"/>
        <charset val="128"/>
      </rPr>
      <t>コンデンセートを除く</t>
    </r>
    <r>
      <rPr>
        <sz val="10"/>
        <rFont val="Century"/>
        <family val="1"/>
      </rPr>
      <t>)</t>
    </r>
  </si>
  <si>
    <r>
      <rPr>
        <sz val="10"/>
        <rFont val="ＭＳ Ｐ明朝"/>
        <family val="1"/>
        <charset val="128"/>
      </rPr>
      <t>原油のうちコンデンセート</t>
    </r>
    <r>
      <rPr>
        <sz val="10"/>
        <rFont val="Century"/>
        <family val="1"/>
      </rPr>
      <t>(NGL)</t>
    </r>
    <rPh sb="0" eb="2">
      <t>ゲンユ</t>
    </rPh>
    <phoneticPr fontId="2"/>
  </si>
  <si>
    <r>
      <rPr>
        <sz val="10"/>
        <rFont val="ＭＳ Ｐ明朝"/>
        <family val="1"/>
        <charset val="128"/>
      </rPr>
      <t>揮発油</t>
    </r>
    <r>
      <rPr>
        <sz val="10"/>
        <rFont val="Century"/>
        <family val="1"/>
      </rPr>
      <t>(</t>
    </r>
    <r>
      <rPr>
        <sz val="10"/>
        <rFont val="ＭＳ Ｐ明朝"/>
        <family val="1"/>
        <charset val="128"/>
      </rPr>
      <t>ガソリン）</t>
    </r>
  </si>
  <si>
    <r>
      <rPr>
        <sz val="10"/>
        <rFont val="ＭＳ Ｐ明朝"/>
        <family val="1"/>
        <charset val="128"/>
      </rPr>
      <t>その他の燃</t>
    </r>
    <r>
      <rPr>
        <sz val="10"/>
        <rFont val="Century"/>
        <family val="1"/>
      </rPr>
      <t xml:space="preserve"> </t>
    </r>
    <r>
      <rPr>
        <sz val="10"/>
        <rFont val="ＭＳ Ｐ明朝"/>
        <family val="1"/>
        <charset val="128"/>
      </rPr>
      <t>料</t>
    </r>
  </si>
  <si>
    <r>
      <rPr>
        <sz val="10"/>
        <rFont val="ＭＳ Ｐ明朝"/>
        <family val="1"/>
        <charset val="128"/>
      </rPr>
      <t xml:space="preserve">液化石油ガス
</t>
    </r>
    <r>
      <rPr>
        <sz val="10"/>
        <rFont val="Century"/>
        <family val="1"/>
      </rPr>
      <t>(</t>
    </r>
    <r>
      <rPr>
        <sz val="10"/>
        <rFont val="ＭＳ Ｐ明朝"/>
        <family val="1"/>
        <charset val="128"/>
      </rPr>
      <t>ＬＰＧ</t>
    </r>
    <r>
      <rPr>
        <sz val="10"/>
        <rFont val="Century"/>
        <family val="1"/>
      </rPr>
      <t>)</t>
    </r>
  </si>
  <si>
    <r>
      <rPr>
        <sz val="10"/>
        <rFont val="ＭＳ Ｐ明朝"/>
        <family val="1"/>
        <charset val="128"/>
      </rPr>
      <t>都市ガス</t>
    </r>
    <r>
      <rPr>
        <sz val="10"/>
        <rFont val="Century"/>
        <family val="1"/>
      </rPr>
      <t>13A</t>
    </r>
    <rPh sb="0" eb="2">
      <t>トシ</t>
    </rPh>
    <phoneticPr fontId="2"/>
  </si>
  <si>
    <r>
      <t>CO2</t>
    </r>
    <r>
      <rPr>
        <sz val="10"/>
        <rFont val="ＭＳ Ｐ明朝"/>
        <family val="1"/>
        <charset val="128"/>
      </rPr>
      <t>比率
（完成重量）</t>
    </r>
    <rPh sb="3" eb="5">
      <t>ヒリツ</t>
    </rPh>
    <rPh sb="7" eb="9">
      <t>カンセイ</t>
    </rPh>
    <rPh sb="9" eb="11">
      <t>ジュウリョウ</t>
    </rPh>
    <phoneticPr fontId="2"/>
  </si>
  <si>
    <r>
      <rPr>
        <sz val="10"/>
        <rFont val="ＭＳ Ｐ明朝"/>
        <family val="1"/>
        <charset val="128"/>
      </rPr>
      <t>エネルギー使用量
（原油換算）</t>
    </r>
    <r>
      <rPr>
        <sz val="14"/>
        <rFont val="ＭＳ Ｐゴシック"/>
        <family val="3"/>
        <charset val="128"/>
      </rPr>
      <t/>
    </r>
    <rPh sb="5" eb="7">
      <t>シヨウ</t>
    </rPh>
    <rPh sb="7" eb="8">
      <t>リョウ</t>
    </rPh>
    <rPh sb="10" eb="12">
      <t>ゲンユ</t>
    </rPh>
    <rPh sb="12" eb="14">
      <t>カンサン</t>
    </rPh>
    <phoneticPr fontId="2"/>
  </si>
  <si>
    <t>生型</t>
    <rPh sb="0" eb="1">
      <t>ナマ</t>
    </rPh>
    <rPh sb="1" eb="2">
      <t>ガタ</t>
    </rPh>
    <phoneticPr fontId="2"/>
  </si>
  <si>
    <t>造型方式</t>
    <rPh sb="0" eb="2">
      <t>ゾウケイ</t>
    </rPh>
    <rPh sb="2" eb="4">
      <t>ホウシキ</t>
    </rPh>
    <phoneticPr fontId="2"/>
  </si>
  <si>
    <r>
      <rPr>
        <sz val="10"/>
        <rFont val="ＭＳ Ｐ明朝"/>
        <family val="1"/>
        <charset val="128"/>
      </rPr>
      <t>造型方式</t>
    </r>
    <rPh sb="0" eb="2">
      <t>ゾウケイ</t>
    </rPh>
    <rPh sb="2" eb="4">
      <t>ホウシキ</t>
    </rPh>
    <phoneticPr fontId="2"/>
  </si>
  <si>
    <t>kg-CO2/kg</t>
    <phoneticPr fontId="2"/>
  </si>
  <si>
    <t>t-CO2/t</t>
    <phoneticPr fontId="2"/>
  </si>
  <si>
    <t>※都市ガスの排出係数は、発熱量として44.8GJ/1,000Nm3を用いた場合の値</t>
  </si>
  <si>
    <t>産業以外の蒸気、温水、冷水</t>
    <phoneticPr fontId="2"/>
  </si>
  <si>
    <t>http://www.eccj.or.jp/law/pamph/outline/04-5.html</t>
  </si>
  <si>
    <t>省エネセンター資料</t>
    <rPh sb="0" eb="1">
      <t>ショウ</t>
    </rPh>
    <rPh sb="7" eb="9">
      <t>シリョウ</t>
    </rPh>
    <phoneticPr fontId="2"/>
  </si>
  <si>
    <t>3. 省エネ法情報集</t>
  </si>
  <si>
    <t>2)  エネルギー使用量計算(Excel)</t>
  </si>
  <si>
    <t>GJ/kl</t>
    <phoneticPr fontId="2"/>
  </si>
  <si>
    <t>t-CO2/kL</t>
    <phoneticPr fontId="2"/>
  </si>
  <si>
    <t>溶解原単位</t>
    <rPh sb="0" eb="2">
      <t>ヨウカイ</t>
    </rPh>
    <rPh sb="2" eb="5">
      <t>ゲンタンイ</t>
    </rPh>
    <phoneticPr fontId="2"/>
  </si>
  <si>
    <t>kl/t</t>
    <phoneticPr fontId="2"/>
  </si>
  <si>
    <t>調査年度</t>
    <rPh sb="0" eb="2">
      <t>チョウサ</t>
    </rPh>
    <rPh sb="2" eb="4">
      <t>ネンド</t>
    </rPh>
    <phoneticPr fontId="2"/>
  </si>
  <si>
    <r>
      <rPr>
        <sz val="10"/>
        <rFont val="ＭＳ Ｐ明朝"/>
        <family val="1"/>
        <charset val="128"/>
      </rPr>
      <t xml:space="preserve">エネルギ原単位
</t>
    </r>
    <r>
      <rPr>
        <sz val="10"/>
        <rFont val="Century"/>
        <family val="1"/>
      </rPr>
      <t>(</t>
    </r>
    <r>
      <rPr>
        <sz val="10"/>
        <rFont val="ＭＳ Ｐ明朝"/>
        <family val="1"/>
        <charset val="128"/>
      </rPr>
      <t>溶解）</t>
    </r>
    <rPh sb="4" eb="7">
      <t>ゲンタンイ</t>
    </rPh>
    <rPh sb="9" eb="11">
      <t>ヨウカイ</t>
    </rPh>
    <phoneticPr fontId="2"/>
  </si>
  <si>
    <r>
      <rPr>
        <sz val="10"/>
        <rFont val="ＭＳ Ｐ明朝"/>
        <family val="1"/>
        <charset val="128"/>
      </rPr>
      <t xml:space="preserve">エネルギ原単位
</t>
    </r>
    <r>
      <rPr>
        <sz val="10"/>
        <rFont val="Century"/>
        <family val="1"/>
      </rPr>
      <t>(</t>
    </r>
    <r>
      <rPr>
        <sz val="10"/>
        <rFont val="ＭＳ Ｐ明朝"/>
        <family val="1"/>
        <charset val="128"/>
      </rPr>
      <t>重量）</t>
    </r>
    <rPh sb="4" eb="7">
      <t>ゲンタンイ</t>
    </rPh>
    <rPh sb="9" eb="11">
      <t>ジュウリョウ</t>
    </rPh>
    <phoneticPr fontId="2"/>
  </si>
  <si>
    <r>
      <t>CO2</t>
    </r>
    <r>
      <rPr>
        <sz val="10"/>
        <rFont val="ＭＳ Ｐ明朝"/>
        <family val="1"/>
        <charset val="128"/>
      </rPr>
      <t>比率
（溶解重量）</t>
    </r>
    <phoneticPr fontId="2"/>
  </si>
  <si>
    <t>材料</t>
    <rPh sb="0" eb="2">
      <t>ザイリョウ</t>
    </rPh>
    <phoneticPr fontId="2"/>
  </si>
  <si>
    <t>キュポラ</t>
    <phoneticPr fontId="2"/>
  </si>
  <si>
    <t>電気誘導溶解炉</t>
    <rPh sb="0" eb="2">
      <t>デンキ</t>
    </rPh>
    <rPh sb="2" eb="4">
      <t>ユウドウ</t>
    </rPh>
    <rPh sb="4" eb="6">
      <t>ヨウカイ</t>
    </rPh>
    <rPh sb="6" eb="7">
      <t>ロ</t>
    </rPh>
    <phoneticPr fontId="2"/>
  </si>
  <si>
    <t>集塵機用モータ</t>
    <rPh sb="0" eb="2">
      <t>シュウジン</t>
    </rPh>
    <rPh sb="2" eb="3">
      <t>キ</t>
    </rPh>
    <rPh sb="3" eb="4">
      <t>ヨウ</t>
    </rPh>
    <phoneticPr fontId="2"/>
  </si>
  <si>
    <t>コンプレッサ用モータ</t>
    <rPh sb="6" eb="7">
      <t>ヨウ</t>
    </rPh>
    <phoneticPr fontId="2"/>
  </si>
  <si>
    <t>設備1</t>
    <rPh sb="0" eb="2">
      <t>セツビ</t>
    </rPh>
    <phoneticPr fontId="2"/>
  </si>
  <si>
    <t>t</t>
    <phoneticPr fontId="2"/>
  </si>
  <si>
    <t>設備2</t>
    <rPh sb="0" eb="2">
      <t>セツビ</t>
    </rPh>
    <phoneticPr fontId="2"/>
  </si>
  <si>
    <t>t/ﾁｬｰｼﾞ</t>
  </si>
  <si>
    <r>
      <t>t/</t>
    </r>
    <r>
      <rPr>
        <sz val="10"/>
        <rFont val="ＭＳ Ｐ明朝"/>
        <family val="1"/>
        <charset val="128"/>
      </rPr>
      <t>時間</t>
    </r>
    <rPh sb="2" eb="4">
      <t>ジカン</t>
    </rPh>
    <phoneticPr fontId="2"/>
  </si>
  <si>
    <t>設備3</t>
    <rPh sb="0" eb="2">
      <t>セツビ</t>
    </rPh>
    <phoneticPr fontId="2"/>
  </si>
  <si>
    <t>kW</t>
    <phoneticPr fontId="2"/>
  </si>
  <si>
    <t>kW</t>
    <phoneticPr fontId="2"/>
  </si>
  <si>
    <t>制御方式</t>
    <rPh sb="0" eb="2">
      <t>セイギョ</t>
    </rPh>
    <rPh sb="2" eb="4">
      <t>ホウシキ</t>
    </rPh>
    <phoneticPr fontId="2"/>
  </si>
  <si>
    <t>設備１</t>
    <rPh sb="0" eb="2">
      <t>セツビ</t>
    </rPh>
    <phoneticPr fontId="2"/>
  </si>
  <si>
    <t>設備２</t>
    <rPh sb="0" eb="2">
      <t>セツビ</t>
    </rPh>
    <phoneticPr fontId="2"/>
  </si>
  <si>
    <r>
      <t>鋳鉄</t>
    </r>
    <r>
      <rPr>
        <sz val="10"/>
        <rFont val="Century"/>
        <family val="1"/>
      </rPr>
      <t>=1,</t>
    </r>
    <r>
      <rPr>
        <sz val="10"/>
        <rFont val="ＭＳ Ｐ明朝"/>
        <family val="1"/>
        <charset val="128"/>
      </rPr>
      <t>アルミ</t>
    </r>
    <r>
      <rPr>
        <sz val="10"/>
        <rFont val="Century"/>
        <family val="1"/>
      </rPr>
      <t>=2,</t>
    </r>
    <r>
      <rPr>
        <sz val="10"/>
        <rFont val="ＭＳ Ｐ明朝"/>
        <family val="1"/>
        <charset val="128"/>
      </rPr>
      <t>銅</t>
    </r>
    <r>
      <rPr>
        <sz val="10"/>
        <rFont val="Century"/>
        <family val="1"/>
      </rPr>
      <t>=3,</t>
    </r>
    <r>
      <rPr>
        <sz val="10"/>
        <rFont val="ＭＳ Ｐ明朝"/>
        <family val="1"/>
        <charset val="128"/>
      </rPr>
      <t>鋳鋼</t>
    </r>
    <r>
      <rPr>
        <sz val="10"/>
        <rFont val="Century"/>
        <family val="1"/>
      </rPr>
      <t>=4,</t>
    </r>
    <r>
      <rPr>
        <sz val="10"/>
        <rFont val="ＭＳ Ｐ明朝"/>
        <family val="1"/>
        <charset val="128"/>
      </rPr>
      <t>他</t>
    </r>
    <r>
      <rPr>
        <sz val="10"/>
        <rFont val="Century"/>
        <family val="1"/>
      </rPr>
      <t>=99</t>
    </r>
  </si>
  <si>
    <t>造型方法</t>
    <rPh sb="0" eb="2">
      <t>ゾウケイ</t>
    </rPh>
    <rPh sb="2" eb="4">
      <t>ホウホウ</t>
    </rPh>
    <phoneticPr fontId="2"/>
  </si>
  <si>
    <t>金型</t>
    <rPh sb="0" eb="2">
      <t>カナガタ</t>
    </rPh>
    <phoneticPr fontId="2"/>
  </si>
  <si>
    <t>自硬性鋳型</t>
    <rPh sb="0" eb="1">
      <t>ジ</t>
    </rPh>
    <rPh sb="1" eb="3">
      <t>コウセイ</t>
    </rPh>
    <rPh sb="3" eb="5">
      <t>イガタ</t>
    </rPh>
    <phoneticPr fontId="2"/>
  </si>
  <si>
    <t>ロストワックス</t>
    <phoneticPr fontId="2"/>
  </si>
  <si>
    <r>
      <t>CO</t>
    </r>
    <r>
      <rPr>
        <vertAlign val="subscript"/>
        <sz val="11"/>
        <rFont val="Century"/>
        <family val="1"/>
      </rPr>
      <t>2</t>
    </r>
    <r>
      <rPr>
        <sz val="11"/>
        <rFont val="ＭＳ Ｐゴシック"/>
        <family val="3"/>
        <charset val="128"/>
      </rPr>
      <t xml:space="preserve">排出量の把握経験
</t>
    </r>
    <r>
      <rPr>
        <sz val="11"/>
        <rFont val="Century"/>
        <family val="1"/>
      </rPr>
      <t>(</t>
    </r>
    <r>
      <rPr>
        <sz val="11"/>
        <rFont val="ＭＳ Ｐゴシック"/>
        <family val="3"/>
        <charset val="128"/>
      </rPr>
      <t>昨年調査データを提出された場合は、
経験ありとして下さい。</t>
    </r>
    <rPh sb="3" eb="6">
      <t>ハイシュツリョウ</t>
    </rPh>
    <rPh sb="7" eb="9">
      <t>ハアク</t>
    </rPh>
    <rPh sb="9" eb="11">
      <t>ケイケン</t>
    </rPh>
    <rPh sb="13" eb="15">
      <t>サクネン</t>
    </rPh>
    <rPh sb="15" eb="17">
      <t>チョウサ</t>
    </rPh>
    <rPh sb="21" eb="23">
      <t>テイシュツ</t>
    </rPh>
    <rPh sb="26" eb="28">
      <t>バアイ</t>
    </rPh>
    <rPh sb="31" eb="33">
      <t>ケイケン</t>
    </rPh>
    <rPh sb="38" eb="39">
      <t>クダ</t>
    </rPh>
    <phoneticPr fontId="2"/>
  </si>
  <si>
    <r>
      <t>省エネ法</t>
    </r>
    <r>
      <rPr>
        <sz val="11"/>
        <rFont val="ＭＳ Ｐゴシック"/>
        <family val="3"/>
        <charset val="128"/>
      </rPr>
      <t>による</t>
    </r>
    <r>
      <rPr>
        <sz val="11"/>
        <rFont val="ＭＳ Ｐゴシック"/>
        <family val="3"/>
        <charset val="128"/>
      </rPr>
      <t>定期報告書</t>
    </r>
    <r>
      <rPr>
        <sz val="11"/>
        <rFont val="ＭＳ Ｐゴシック"/>
        <family val="3"/>
        <charset val="128"/>
      </rPr>
      <t>の</t>
    </r>
    <r>
      <rPr>
        <sz val="11"/>
        <rFont val="ＭＳ Ｐゴシック"/>
        <family val="3"/>
        <charset val="128"/>
      </rPr>
      <t>提出義務
（同一所在地）</t>
    </r>
    <rPh sb="0" eb="1">
      <t>ショウ</t>
    </rPh>
    <rPh sb="3" eb="4">
      <t>ホウ</t>
    </rPh>
    <rPh sb="7" eb="9">
      <t>テイキ</t>
    </rPh>
    <rPh sb="9" eb="12">
      <t>ホウコクショ</t>
    </rPh>
    <rPh sb="13" eb="15">
      <t>テイシュツ</t>
    </rPh>
    <rPh sb="15" eb="17">
      <t>ギム</t>
    </rPh>
    <rPh sb="19" eb="21">
      <t>ドウイツ</t>
    </rPh>
    <rPh sb="21" eb="24">
      <t>ショザイチ</t>
    </rPh>
    <phoneticPr fontId="2"/>
  </si>
  <si>
    <t>その他（ご記入ください）</t>
    <rPh sb="2" eb="3">
      <t>タ</t>
    </rPh>
    <rPh sb="5" eb="7">
      <t>キニュウ</t>
    </rPh>
    <phoneticPr fontId="2"/>
  </si>
  <si>
    <t>クーリングドラム用〃</t>
    <rPh sb="8" eb="9">
      <t>ヨウ</t>
    </rPh>
    <phoneticPr fontId="2"/>
  </si>
  <si>
    <t>低周波誘導炉</t>
    <phoneticPr fontId="2"/>
  </si>
  <si>
    <t>所在地</t>
    <phoneticPr fontId="2"/>
  </si>
  <si>
    <t>電話番号</t>
    <phoneticPr fontId="2"/>
  </si>
  <si>
    <t>E-mail</t>
    <phoneticPr fontId="2"/>
  </si>
  <si>
    <t>主な生産品目</t>
    <phoneticPr fontId="2"/>
  </si>
  <si>
    <t>ロストワックス</t>
    <phoneticPr fontId="2"/>
  </si>
  <si>
    <t>[施行規則 別表第１・２・３]</t>
    <phoneticPr fontId="2"/>
  </si>
  <si>
    <t xml:space="preserve">単位発熱量 </t>
    <rPh sb="0" eb="2">
      <t>タンイ</t>
    </rPh>
    <phoneticPr fontId="2"/>
  </si>
  <si>
    <r>
      <t>GJ/t</t>
    </r>
    <r>
      <rPr>
        <vertAlign val="superscript"/>
        <sz val="11"/>
        <color indexed="10"/>
        <rFont val="ＭＳ Ｐゴシック"/>
        <family val="3"/>
        <charset val="128"/>
      </rPr>
      <t>(1)</t>
    </r>
    <phoneticPr fontId="2"/>
  </si>
  <si>
    <r>
      <t>t-CO2/単位</t>
    </r>
    <r>
      <rPr>
        <vertAlign val="superscript"/>
        <sz val="11"/>
        <color indexed="10"/>
        <rFont val="ＭＳ Ｐゴシック"/>
        <family val="3"/>
        <charset val="128"/>
      </rPr>
      <t xml:space="preserve"> (2)</t>
    </r>
    <phoneticPr fontId="2"/>
  </si>
  <si>
    <r>
      <t>t-C/GJ</t>
    </r>
    <r>
      <rPr>
        <vertAlign val="superscript"/>
        <sz val="11"/>
        <color indexed="10"/>
        <rFont val="ＭＳ Ｐゴシック"/>
        <family val="3"/>
        <charset val="128"/>
      </rPr>
      <t xml:space="preserve"> (3)</t>
    </r>
    <phoneticPr fontId="2"/>
  </si>
  <si>
    <t>排出係数(2)＝単位発熱量(3)×炭素発熱量(1)×44/12</t>
    <rPh sb="0" eb="2">
      <t>ハイシュツ</t>
    </rPh>
    <rPh sb="2" eb="4">
      <t>ケイスウ</t>
    </rPh>
    <rPh sb="8" eb="10">
      <t>タンイ</t>
    </rPh>
    <rPh sb="10" eb="12">
      <t>ハツネツ</t>
    </rPh>
    <rPh sb="12" eb="13">
      <t>リョウ</t>
    </rPh>
    <rPh sb="17" eb="19">
      <t>タンソ</t>
    </rPh>
    <rPh sb="19" eb="21">
      <t>ハツネツ</t>
    </rPh>
    <rPh sb="21" eb="22">
      <t>リョウ</t>
    </rPh>
    <phoneticPr fontId="2"/>
  </si>
  <si>
    <t>コード</t>
    <phoneticPr fontId="2"/>
  </si>
  <si>
    <t>役職</t>
    <rPh sb="0" eb="2">
      <t>ヤクショク</t>
    </rPh>
    <phoneticPr fontId="2"/>
  </si>
  <si>
    <t>主たる生産材質</t>
    <rPh sb="0" eb="1">
      <t>シュ</t>
    </rPh>
    <rPh sb="3" eb="5">
      <t>セイサン</t>
    </rPh>
    <phoneticPr fontId="2"/>
  </si>
  <si>
    <t>北海道電力（株）</t>
  </si>
  <si>
    <t>東北電力（株）</t>
  </si>
  <si>
    <t>中部電力（株）</t>
  </si>
  <si>
    <t>北陸電力（株）</t>
  </si>
  <si>
    <t>関西電力（株）</t>
  </si>
  <si>
    <t>中国電力（株）</t>
  </si>
  <si>
    <t>四国電力（株）</t>
  </si>
  <si>
    <t>九州電力（株）</t>
  </si>
  <si>
    <t>代替値</t>
    <rPh sb="0" eb="2">
      <t>ダイタイ</t>
    </rPh>
    <rPh sb="2" eb="3">
      <t>アタイ</t>
    </rPh>
    <phoneticPr fontId="2"/>
  </si>
  <si>
    <t>http://www.eccj.or.jp/shindan/</t>
    <phoneticPr fontId="2"/>
  </si>
  <si>
    <t>（リストから選び、ない場合は別表１より選択ください。）</t>
    <rPh sb="14" eb="16">
      <t>ベッピョウ</t>
    </rPh>
    <rPh sb="19" eb="21">
      <t>センタク</t>
    </rPh>
    <phoneticPr fontId="2"/>
  </si>
  <si>
    <t>消失模型</t>
    <rPh sb="0" eb="2">
      <t>ショウシツ</t>
    </rPh>
    <rPh sb="2" eb="4">
      <t>モケイ</t>
    </rPh>
    <phoneticPr fontId="2"/>
  </si>
  <si>
    <t>有</t>
    <rPh sb="0" eb="1">
      <t>ア</t>
    </rPh>
    <phoneticPr fontId="2"/>
  </si>
  <si>
    <r>
      <t>２．</t>
    </r>
    <r>
      <rPr>
        <b/>
        <sz val="11"/>
        <rFont val="Century"/>
        <family val="1"/>
      </rPr>
      <t>CO</t>
    </r>
    <r>
      <rPr>
        <b/>
        <vertAlign val="subscript"/>
        <sz val="11"/>
        <rFont val="Century"/>
        <family val="1"/>
      </rPr>
      <t>2</t>
    </r>
    <r>
      <rPr>
        <b/>
        <sz val="11"/>
        <rFont val="ＭＳ Ｐゴシック"/>
        <family val="3"/>
        <charset val="128"/>
      </rPr>
      <t>排出量等把握経験等について</t>
    </r>
    <rPh sb="9" eb="11">
      <t>ハアク</t>
    </rPh>
    <rPh sb="11" eb="14">
      <t>ケイケントウ</t>
    </rPh>
    <phoneticPr fontId="2"/>
  </si>
  <si>
    <t>３．鋳造工場単独での使用エネルギ量を分割できない場合は、鋳造工場以外での大量エネルギ使用職場を記載下さい。</t>
    <rPh sb="2" eb="4">
      <t>チュウゾウ</t>
    </rPh>
    <rPh sb="4" eb="6">
      <t>コウジョウ</t>
    </rPh>
    <rPh sb="6" eb="8">
      <t>タンドク</t>
    </rPh>
    <rPh sb="10" eb="12">
      <t>シヨウ</t>
    </rPh>
    <rPh sb="16" eb="17">
      <t>リョウ</t>
    </rPh>
    <rPh sb="18" eb="20">
      <t>ブンカツ</t>
    </rPh>
    <rPh sb="24" eb="26">
      <t>バアイ</t>
    </rPh>
    <rPh sb="28" eb="30">
      <t>チュウゾウ</t>
    </rPh>
    <rPh sb="30" eb="32">
      <t>コウジョウ</t>
    </rPh>
    <rPh sb="32" eb="34">
      <t>イガイ</t>
    </rPh>
    <rPh sb="36" eb="38">
      <t>タイリョウ</t>
    </rPh>
    <rPh sb="42" eb="44">
      <t>シヨウ</t>
    </rPh>
    <rPh sb="44" eb="46">
      <t>ショクバ</t>
    </rPh>
    <rPh sb="47" eb="49">
      <t>キサイ</t>
    </rPh>
    <rPh sb="49" eb="50">
      <t>クダ</t>
    </rPh>
    <phoneticPr fontId="2"/>
  </si>
  <si>
    <t>表　エネルギー使用量調査票　（赤枠内の記入をお願いします。）</t>
    <rPh sb="0" eb="1">
      <t>ヒョウ</t>
    </rPh>
    <rPh sb="7" eb="9">
      <t>シヨウ</t>
    </rPh>
    <rPh sb="9" eb="10">
      <t>リョウ</t>
    </rPh>
    <rPh sb="10" eb="13">
      <t>チョウサヒョウ</t>
    </rPh>
    <rPh sb="15" eb="16">
      <t>アカ</t>
    </rPh>
    <rPh sb="16" eb="17">
      <t>ワク</t>
    </rPh>
    <rPh sb="17" eb="18">
      <t>ナイ</t>
    </rPh>
    <rPh sb="19" eb="21">
      <t>キニュウ</t>
    </rPh>
    <rPh sb="23" eb="24">
      <t>ネガ</t>
    </rPh>
    <phoneticPr fontId="2"/>
  </si>
  <si>
    <t>貴社名</t>
    <rPh sb="2" eb="3">
      <t>メイ</t>
    </rPh>
    <phoneticPr fontId="2"/>
  </si>
  <si>
    <t>事業所名</t>
    <rPh sb="0" eb="3">
      <t>ジギョウショ</t>
    </rPh>
    <phoneticPr fontId="2"/>
  </si>
  <si>
    <t>二酸化炭素（CO2）排出量算定係数表</t>
    <phoneticPr fontId="2"/>
  </si>
  <si>
    <t>丸紅新電力（株）（旧丸紅（株） ）</t>
    <rPh sb="0" eb="2">
      <t>マルベニ</t>
    </rPh>
    <rPh sb="2" eb="3">
      <t>シン</t>
    </rPh>
    <rPh sb="3" eb="5">
      <t>デンリョク</t>
    </rPh>
    <rPh sb="6" eb="7">
      <t>カブ</t>
    </rPh>
    <rPh sb="9" eb="10">
      <t>キュウ</t>
    </rPh>
    <rPh sb="10" eb="12">
      <t>マルベニ</t>
    </rPh>
    <phoneticPr fontId="2"/>
  </si>
  <si>
    <t>電力（電気事業者別排出係数）</t>
    <rPh sb="3" eb="5">
      <t>デンキ</t>
    </rPh>
    <rPh sb="5" eb="8">
      <t>ジギョウシャ</t>
    </rPh>
    <rPh sb="8" eb="9">
      <t>ベツ</t>
    </rPh>
    <rPh sb="9" eb="11">
      <t>ハイシュツ</t>
    </rPh>
    <rPh sb="11" eb="13">
      <t>ケイスウ</t>
    </rPh>
    <phoneticPr fontId="2"/>
  </si>
  <si>
    <t xml:space="preserve">t-CO2/千kWh </t>
  </si>
  <si>
    <t xml:space="preserve">t-CO2/千kWh </t>
    <phoneticPr fontId="2"/>
  </si>
  <si>
    <t>1: 鋳鉄</t>
  </si>
  <si>
    <t>2: 鋳鋼</t>
  </si>
  <si>
    <t>3: 軽合金</t>
  </si>
  <si>
    <t>4: 銅合金</t>
  </si>
  <si>
    <t>5: 精密鋳造</t>
  </si>
  <si>
    <t>6: 鋳鉄・軽合金</t>
  </si>
  <si>
    <t>7: 鋳鉄・銅合金</t>
  </si>
  <si>
    <t>8: 軽合金・銅合金</t>
  </si>
  <si>
    <t>9: 鋳鉄・鋳鋼・軽合金</t>
  </si>
  <si>
    <t>10: 鋳鉄・鋳鋼・銅合金</t>
  </si>
  <si>
    <t>11: 鋳鉄・鋳鋼・軽合金・銅合金</t>
  </si>
  <si>
    <t>12: その他</t>
  </si>
  <si>
    <t>回答者名</t>
    <rPh sb="0" eb="2">
      <t>カイトウ</t>
    </rPh>
    <rPh sb="2" eb="3">
      <t>シャ</t>
    </rPh>
    <rPh sb="3" eb="4">
      <t>メイ</t>
    </rPh>
    <phoneticPr fontId="2"/>
  </si>
  <si>
    <t>メールアドレス</t>
    <phoneticPr fontId="2"/>
  </si>
  <si>
    <r>
      <rPr>
        <u/>
        <sz val="18"/>
        <rFont val="ＭＳ Ｐ明朝"/>
        <family val="1"/>
        <charset val="128"/>
      </rPr>
      <t>年度</t>
    </r>
    <r>
      <rPr>
        <u/>
        <sz val="18"/>
        <rFont val="Century"/>
        <family val="1"/>
      </rPr>
      <t>(</t>
    </r>
    <r>
      <rPr>
        <u/>
        <sz val="18"/>
        <rFont val="ＭＳ Ｐ明朝"/>
        <family val="1"/>
        <charset val="128"/>
      </rPr>
      <t>昨年度）</t>
    </r>
    <r>
      <rPr>
        <u/>
        <sz val="18"/>
        <rFont val="Century"/>
        <family val="1"/>
      </rPr>
      <t>CO2</t>
    </r>
    <r>
      <rPr>
        <u/>
        <sz val="18"/>
        <rFont val="ＭＳ Ｐ明朝"/>
        <family val="1"/>
        <charset val="128"/>
      </rPr>
      <t>排出量とエネルギー使用量調査アンケート</t>
    </r>
    <phoneticPr fontId="2"/>
  </si>
  <si>
    <t>(昨年度と変わらなければ、昨年度のデータをコピーしても結構です。）</t>
    <rPh sb="1" eb="3">
      <t>サクネン</t>
    </rPh>
    <rPh sb="3" eb="4">
      <t>ド</t>
    </rPh>
    <rPh sb="5" eb="6">
      <t>カ</t>
    </rPh>
    <rPh sb="13" eb="15">
      <t>サクネン</t>
    </rPh>
    <rPh sb="15" eb="16">
      <t>ド</t>
    </rPh>
    <rPh sb="27" eb="29">
      <t>ケッコウ</t>
    </rPh>
    <phoneticPr fontId="2"/>
  </si>
  <si>
    <t>ご回答者名</t>
    <phoneticPr fontId="2"/>
  </si>
  <si>
    <r>
      <t>４．備考 （</t>
    </r>
    <r>
      <rPr>
        <b/>
        <sz val="11"/>
        <rFont val="Century"/>
        <family val="1"/>
      </rPr>
      <t>CO</t>
    </r>
    <r>
      <rPr>
        <b/>
        <vertAlign val="subscript"/>
        <sz val="11"/>
        <rFont val="Century"/>
        <family val="1"/>
      </rPr>
      <t>2</t>
    </r>
    <r>
      <rPr>
        <b/>
        <sz val="11"/>
        <rFont val="ＭＳ Ｐゴシック"/>
        <family val="3"/>
        <charset val="128"/>
      </rPr>
      <t>排出に関し、担当官庁、鋳造協会に対するご意見がありましたらご記入下さい）</t>
    </r>
    <rPh sb="2" eb="4">
      <t>ビコウ</t>
    </rPh>
    <rPh sb="9" eb="11">
      <t>ハイシュツ</t>
    </rPh>
    <rPh sb="12" eb="13">
      <t>カン</t>
    </rPh>
    <rPh sb="15" eb="17">
      <t>タントウ</t>
    </rPh>
    <rPh sb="17" eb="19">
      <t>カンチョウ</t>
    </rPh>
    <rPh sb="20" eb="22">
      <t>チュウゾウ</t>
    </rPh>
    <rPh sb="22" eb="24">
      <t>キョウカイ</t>
    </rPh>
    <rPh sb="25" eb="26">
      <t>タイ</t>
    </rPh>
    <rPh sb="29" eb="31">
      <t>イケン</t>
    </rPh>
    <rPh sb="39" eb="41">
      <t>キニュウ</t>
    </rPh>
    <rPh sb="41" eb="42">
      <t>クダ</t>
    </rPh>
    <phoneticPr fontId="2"/>
  </si>
  <si>
    <t>電力会社名</t>
    <rPh sb="0" eb="2">
      <t>デンリョク</t>
    </rPh>
    <rPh sb="2" eb="4">
      <t>カイシャ</t>
    </rPh>
    <rPh sb="4" eb="5">
      <t>メイ</t>
    </rPh>
    <phoneticPr fontId="2"/>
  </si>
  <si>
    <t>契約電力会社名</t>
    <rPh sb="0" eb="2">
      <t>ケイヤク</t>
    </rPh>
    <rPh sb="2" eb="4">
      <t>デンリョク</t>
    </rPh>
    <rPh sb="4" eb="6">
      <t>カイシャ</t>
    </rPh>
    <rPh sb="6" eb="7">
      <t>メイ</t>
    </rPh>
    <phoneticPr fontId="2"/>
  </si>
  <si>
    <t>※リストにない場合は、添付資料より下記に電力会社名を記載ねがいます。（次年度からリストに追加します。）</t>
    <rPh sb="7" eb="9">
      <t>バアイ</t>
    </rPh>
    <rPh sb="11" eb="13">
      <t>テンプ</t>
    </rPh>
    <rPh sb="13" eb="15">
      <t>シリョウ</t>
    </rPh>
    <rPh sb="17" eb="19">
      <t>カキ</t>
    </rPh>
    <rPh sb="20" eb="22">
      <t>デンリョク</t>
    </rPh>
    <rPh sb="22" eb="24">
      <t>カイシャ</t>
    </rPh>
    <rPh sb="24" eb="25">
      <t>メイ</t>
    </rPh>
    <rPh sb="26" eb="28">
      <t>キサイ</t>
    </rPh>
    <rPh sb="35" eb="38">
      <t>ジネンド</t>
    </rPh>
    <rPh sb="44" eb="46">
      <t>ツイカ</t>
    </rPh>
    <phoneticPr fontId="2"/>
  </si>
  <si>
    <t>記載願います。</t>
    <rPh sb="0" eb="2">
      <t>キサイ</t>
    </rPh>
    <rPh sb="2" eb="3">
      <t>ネガ</t>
    </rPh>
    <phoneticPr fontId="2"/>
  </si>
  <si>
    <t xml:space="preserve">   原単位換算のため</t>
    <rPh sb="3" eb="6">
      <t>ゲンタンイ</t>
    </rPh>
    <rPh sb="6" eb="8">
      <t>カンサン</t>
    </rPh>
    <phoneticPr fontId="2"/>
  </si>
  <si>
    <t>年度排出係数</t>
    <rPh sb="0" eb="2">
      <t>ネンド</t>
    </rPh>
    <rPh sb="2" eb="4">
      <t>ハイシュツ</t>
    </rPh>
    <rPh sb="4" eb="6">
      <t>ケイスウ</t>
    </rPh>
    <phoneticPr fontId="2"/>
  </si>
  <si>
    <t>H30 基礎排出係数</t>
    <rPh sb="4" eb="6">
      <t>キソ</t>
    </rPh>
    <rPh sb="6" eb="8">
      <t>ハイシュツ</t>
    </rPh>
    <rPh sb="8" eb="10">
      <t>ケイスウ</t>
    </rPh>
    <phoneticPr fontId="2"/>
  </si>
  <si>
    <t>H29 実排出係数</t>
    <rPh sb="4" eb="5">
      <t>ジツ</t>
    </rPh>
    <rPh sb="5" eb="7">
      <t>ハイシュツ</t>
    </rPh>
    <rPh sb="7" eb="9">
      <t>ケイスウ</t>
    </rPh>
    <phoneticPr fontId="2"/>
  </si>
  <si>
    <t>H27実排出係数</t>
    <phoneticPr fontId="2"/>
  </si>
  <si>
    <t>H26 実排出係数</t>
    <phoneticPr fontId="2"/>
  </si>
  <si>
    <t>H25 実排出係数</t>
    <phoneticPr fontId="2"/>
  </si>
  <si>
    <t>東京電力パワーグリッド（株）</t>
    <phoneticPr fontId="2"/>
  </si>
  <si>
    <t>丸紅新電力（株）</t>
  </si>
  <si>
    <t>イ―レックス(株）</t>
    <phoneticPr fontId="2"/>
  </si>
  <si>
    <t>エネサーブ(株）</t>
    <phoneticPr fontId="2"/>
  </si>
  <si>
    <t>ダイヤモンドパワー（株）</t>
    <phoneticPr fontId="2"/>
  </si>
  <si>
    <t>(リストからお選び下さい)</t>
    <rPh sb="7" eb="8">
      <t>エラ</t>
    </rPh>
    <rPh sb="9" eb="10">
      <t>クダ</t>
    </rPh>
    <phoneticPr fontId="2"/>
  </si>
  <si>
    <t>(リストから選び、ない場合は下記に記入してください。)</t>
    <rPh sb="6" eb="7">
      <t>エラ</t>
    </rPh>
    <rPh sb="11" eb="13">
      <t>バアイ</t>
    </rPh>
    <rPh sb="14" eb="16">
      <t>カキ</t>
    </rPh>
    <rPh sb="17" eb="19">
      <t>キニュウ</t>
    </rPh>
    <phoneticPr fontId="2"/>
  </si>
  <si>
    <t>（リストからお選びください。）</t>
    <rPh sb="7" eb="8">
      <t>エラ</t>
    </rPh>
    <phoneticPr fontId="2"/>
  </si>
  <si>
    <t>その他</t>
    <rPh sb="2" eb="3">
      <t>ホカ</t>
    </rPh>
    <phoneticPr fontId="2"/>
  </si>
  <si>
    <t>新規契約電力会社名</t>
    <rPh sb="0" eb="2">
      <t>シンキ</t>
    </rPh>
    <rPh sb="2" eb="4">
      <t>ケイヤク</t>
    </rPh>
    <rPh sb="4" eb="6">
      <t>デンリョク</t>
    </rPh>
    <rPh sb="6" eb="8">
      <t>カイシャ</t>
    </rPh>
    <rPh sb="8" eb="9">
      <t>メイ</t>
    </rPh>
    <phoneticPr fontId="2"/>
  </si>
  <si>
    <t>北海道電力(株) 0.666</t>
  </si>
  <si>
    <t>東北電力(株) 0.521</t>
  </si>
  <si>
    <t>(株）アイ・グリッド・ソリューションズ</t>
  </si>
  <si>
    <t>代替値</t>
    <rPh sb="0" eb="2">
      <t>ダイタイ</t>
    </rPh>
    <rPh sb="2" eb="3">
      <t>チ</t>
    </rPh>
    <phoneticPr fontId="2"/>
  </si>
  <si>
    <t>東京電力エナジーパートナー（株）</t>
    <rPh sb="0" eb="2">
      <t>トウキョウ</t>
    </rPh>
    <rPh sb="2" eb="4">
      <t>デンリョク</t>
    </rPh>
    <rPh sb="14" eb="15">
      <t>カブ</t>
    </rPh>
    <phoneticPr fontId="2"/>
  </si>
  <si>
    <t>その他（下欄にご記入下さい。） 0.488</t>
    <rPh sb="2" eb="3">
      <t>タ</t>
    </rPh>
    <rPh sb="4" eb="5">
      <t>シタ</t>
    </rPh>
    <rPh sb="5" eb="6">
      <t>ラン</t>
    </rPh>
    <rPh sb="8" eb="10">
      <t>キニュウ</t>
    </rPh>
    <rPh sb="10" eb="11">
      <t>クダ</t>
    </rPh>
    <phoneticPr fontId="2"/>
  </si>
  <si>
    <t>R1  基礎排出係数</t>
    <phoneticPr fontId="2"/>
  </si>
  <si>
    <t>代替値　0.470</t>
    <phoneticPr fontId="2"/>
  </si>
  <si>
    <t>(株）アイ・グリッド・ソリューションズ　0.410</t>
  </si>
  <si>
    <t>(株）アイ・グリッド・ソリューションズ　0.410</t>
    <phoneticPr fontId="2"/>
  </si>
  <si>
    <t>（株）エネット 　0.391</t>
  </si>
  <si>
    <t>（株）エネット 　0.391</t>
    <phoneticPr fontId="2"/>
  </si>
  <si>
    <t>丸紅新電力（株）　0.308</t>
  </si>
  <si>
    <t>丸紅新電力（株）　0.308</t>
    <phoneticPr fontId="2"/>
  </si>
  <si>
    <t>ダイヤモンドパワー（株）　0.447</t>
  </si>
  <si>
    <t>ダイヤモンドパワー（株）　0.447</t>
    <phoneticPr fontId="2"/>
  </si>
  <si>
    <t>エネサーブ(株）　0.365</t>
  </si>
  <si>
    <t>エネサーブ(株）　0.365</t>
    <phoneticPr fontId="2"/>
  </si>
  <si>
    <t>イ―レックス(株）　0.385</t>
  </si>
  <si>
    <t>イ―レックス(株）　0.385</t>
    <phoneticPr fontId="2"/>
  </si>
  <si>
    <t>九州電力（株）　0.344</t>
  </si>
  <si>
    <t>九州電力（株）　0.344</t>
    <phoneticPr fontId="2"/>
  </si>
  <si>
    <t>四国電力（株）　0.382</t>
  </si>
  <si>
    <t>四国電力（株）　0.382</t>
    <phoneticPr fontId="2"/>
  </si>
  <si>
    <t>中国電力（株）　0.561</t>
  </si>
  <si>
    <t>中国電力（株）　0.561</t>
    <phoneticPr fontId="2"/>
  </si>
  <si>
    <t>関西電力（株）　0.340</t>
  </si>
  <si>
    <t>関西電力（株）　0.340</t>
    <phoneticPr fontId="2"/>
  </si>
  <si>
    <t>北陸電力（株）　0.510</t>
  </si>
  <si>
    <t>北陸電力（株）　0.510</t>
    <phoneticPr fontId="2"/>
  </si>
  <si>
    <t>中部電力（株）　0.431</t>
  </si>
  <si>
    <t>中部電力（株）　0.431</t>
    <phoneticPr fontId="2"/>
  </si>
  <si>
    <t>東京電力パワーグリッド（株）　0.457</t>
  </si>
  <si>
    <t>東京電力パワーグリッド（株）　0.457</t>
    <phoneticPr fontId="2"/>
  </si>
  <si>
    <t>東北電力（株）　0.519</t>
    <phoneticPr fontId="2"/>
  </si>
  <si>
    <t>北海道電力（株）　0.593</t>
    <phoneticPr fontId="2"/>
  </si>
  <si>
    <t>代替値　0.470</t>
    <phoneticPr fontId="2"/>
  </si>
  <si>
    <t>テプコカスタマーサービス(株)　0.514</t>
    <phoneticPr fontId="2"/>
  </si>
  <si>
    <t>九電みらいエナジー（株）  0.417</t>
    <rPh sb="1" eb="2">
      <t>デン</t>
    </rPh>
    <rPh sb="10" eb="11">
      <t>カブ</t>
    </rPh>
    <phoneticPr fontId="2"/>
  </si>
  <si>
    <t>ENEOS(株)（旧：JXTGエネルギー(株)） 0.462</t>
    <phoneticPr fontId="2"/>
  </si>
  <si>
    <t>その他(下蘭にご記入ください。　0.470</t>
    <rPh sb="2" eb="3">
      <t>タ</t>
    </rPh>
    <rPh sb="4" eb="6">
      <t>シタラン</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</si>
</sst>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00"/>
    <numFmt numFmtId="177" formatCode="0.000"/>
    <numFmt numFmtId="178" formatCode="0.0"/>
    <numFmt numFmtId="179" formatCode="#,##0.0;[Red]\-#,##0.0"/>
    <numFmt numFmtId="180" formatCode="0.000_ "/>
    <numFmt numFmtId="181" formatCode="0.0_ "/>
    <numFmt numFmtId="182" formatCode="0_);[Red]\(0\)"/>
    <numFmt numFmtId="183" formatCode="0.00_);[Red]\(0.00\)"/>
    <numFmt numFmtId="184" formatCode="#,##0_ ;[Red]\-#,##0\ "/>
    <numFmt numFmtId="185" formatCode="#,##0_);[Red]\(#,##0\)"/>
    <numFmt numFmtId="186" formatCode="0.000_);[Red]\(0.000\)"/>
    <numFmt numFmtId="187" formatCode="#,##0.0"/>
    <numFmt numFmtId="188" formatCode="#,##0.000;[Red]\-#,##0.000"/>
    <numFmt numFmtId="189" formatCode="0.00_ "/>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Century"/>
      <family val="1"/>
    </font>
    <font>
      <sz val="12"/>
      <name val="ＭＳ Ｐゴシック"/>
      <family val="3"/>
      <charset val="128"/>
    </font>
    <font>
      <sz val="11"/>
      <color indexed="8"/>
      <name val="ＭＳ Ｐゴシック"/>
      <family val="3"/>
      <charset val="128"/>
    </font>
    <font>
      <sz val="11"/>
      <name val="ＭＳ Ｐゴシック"/>
      <family val="3"/>
      <charset val="128"/>
    </font>
    <font>
      <sz val="11"/>
      <color indexed="8"/>
      <name val="Century"/>
      <family val="1"/>
    </font>
    <font>
      <sz val="11"/>
      <name val="ＭＳ Ｐ明朝"/>
      <family val="1"/>
      <charset val="128"/>
    </font>
    <font>
      <vertAlign val="subscript"/>
      <sz val="11"/>
      <name val="Century"/>
      <family val="1"/>
    </font>
    <font>
      <b/>
      <sz val="12"/>
      <color indexed="10"/>
      <name val="ＭＳ Ｐゴシック"/>
      <family val="3"/>
      <charset val="128"/>
    </font>
    <font>
      <b/>
      <sz val="9"/>
      <name val="ＭＳ Ｐゴシック"/>
      <family val="3"/>
      <charset val="128"/>
    </font>
    <font>
      <b/>
      <sz val="10"/>
      <name val="ＭＳ Ｐゴシック"/>
      <family val="3"/>
      <charset val="128"/>
    </font>
    <font>
      <b/>
      <sz val="9"/>
      <color indexed="10"/>
      <name val="ＭＳ Ｐゴシック"/>
      <family val="3"/>
      <charset val="128"/>
    </font>
    <font>
      <sz val="9"/>
      <color indexed="81"/>
      <name val="ＭＳ Ｐゴシック"/>
      <family val="3"/>
      <charset val="128"/>
    </font>
    <font>
      <sz val="14"/>
      <name val="ＭＳ Ｐゴシック"/>
      <family val="3"/>
      <charset val="128"/>
    </font>
    <font>
      <sz val="10"/>
      <name val="ＭＳ Ｐゴシック"/>
      <family val="3"/>
      <charset val="128"/>
    </font>
    <font>
      <vertAlign val="superscript"/>
      <sz val="10"/>
      <name val="ＭＳ Ｐゴシック"/>
      <family val="3"/>
      <charset val="128"/>
    </font>
    <font>
      <sz val="10"/>
      <color indexed="81"/>
      <name val="ＭＳ Ｐゴシック"/>
      <family val="3"/>
      <charset val="128"/>
    </font>
    <font>
      <u/>
      <sz val="8.25"/>
      <color indexed="12"/>
      <name val="ＭＳ Ｐゴシック"/>
      <family val="3"/>
      <charset val="128"/>
    </font>
    <font>
      <i/>
      <sz val="9"/>
      <name val="ＭＳ Ｐゴシック"/>
      <family val="3"/>
      <charset val="128"/>
    </font>
    <font>
      <sz val="9"/>
      <color indexed="10"/>
      <name val="ＭＳ Ｐゴシック"/>
      <family val="3"/>
      <charset val="128"/>
    </font>
    <font>
      <vertAlign val="superscript"/>
      <sz val="9"/>
      <name val="ＭＳ Ｐゴシック"/>
      <family val="3"/>
      <charset val="128"/>
    </font>
    <font>
      <sz val="9"/>
      <color indexed="12"/>
      <name val="ＭＳ Ｐゴシック"/>
      <family val="3"/>
      <charset val="128"/>
    </font>
    <font>
      <vertAlign val="subscript"/>
      <sz val="9"/>
      <name val="ＭＳ Ｐゴシック"/>
      <family val="3"/>
      <charset val="128"/>
    </font>
    <font>
      <vertAlign val="subscript"/>
      <sz val="10"/>
      <name val="ＭＳ Ｐゴシック"/>
      <family val="3"/>
      <charset val="128"/>
    </font>
    <font>
      <i/>
      <sz val="10"/>
      <name val="ＭＳ Ｐゴシック"/>
      <family val="3"/>
      <charset val="128"/>
    </font>
    <font>
      <sz val="10"/>
      <color indexed="10"/>
      <name val="ＭＳ Ｐゴシック"/>
      <family val="3"/>
      <charset val="128"/>
    </font>
    <font>
      <b/>
      <sz val="10"/>
      <color indexed="10"/>
      <name val="ＭＳ Ｐゴシック"/>
      <family val="3"/>
      <charset val="128"/>
    </font>
    <font>
      <sz val="9"/>
      <name val="ＭＳ Ｐ明朝"/>
      <family val="1"/>
      <charset val="128"/>
    </font>
    <font>
      <sz val="9"/>
      <name val="Century"/>
      <family val="1"/>
    </font>
    <font>
      <sz val="8"/>
      <name val="Century"/>
      <family val="1"/>
    </font>
    <font>
      <sz val="10"/>
      <name val="ＭＳ Ｐ明朝"/>
      <family val="1"/>
      <charset val="128"/>
    </font>
    <font>
      <sz val="10"/>
      <name val="Century"/>
      <family val="1"/>
    </font>
    <font>
      <sz val="11"/>
      <color indexed="10"/>
      <name val="ＭＳ Ｐゴシック"/>
      <family val="3"/>
      <charset val="128"/>
    </font>
    <font>
      <sz val="12"/>
      <color indexed="10"/>
      <name val="ＭＳ Ｐゴシック"/>
      <family val="3"/>
      <charset val="128"/>
    </font>
    <font>
      <sz val="14"/>
      <name val="ＭＳ Ｐ明朝"/>
      <family val="1"/>
      <charset val="128"/>
    </font>
    <font>
      <b/>
      <sz val="11"/>
      <name val="ＭＳ Ｐ明朝"/>
      <family val="1"/>
      <charset val="128"/>
    </font>
    <font>
      <vertAlign val="superscript"/>
      <sz val="11"/>
      <color indexed="10"/>
      <name val="ＭＳ Ｐゴシック"/>
      <family val="3"/>
      <charset val="128"/>
    </font>
    <font>
      <u/>
      <sz val="18"/>
      <name val="Century"/>
      <family val="1"/>
    </font>
    <font>
      <b/>
      <sz val="12"/>
      <name val="ＭＳ Ｐ明朝"/>
      <family val="1"/>
      <charset val="128"/>
    </font>
    <font>
      <b/>
      <sz val="11"/>
      <name val="ＭＳ Ｐゴシック"/>
      <family val="3"/>
      <charset val="128"/>
    </font>
    <font>
      <b/>
      <sz val="11"/>
      <name val="Century"/>
      <family val="1"/>
    </font>
    <font>
      <b/>
      <vertAlign val="subscript"/>
      <sz val="11"/>
      <name val="Century"/>
      <family val="1"/>
    </font>
    <font>
      <b/>
      <u/>
      <sz val="18"/>
      <name val="Century"/>
      <family val="1"/>
    </font>
    <font>
      <u/>
      <sz val="12"/>
      <color indexed="12"/>
      <name val="ＭＳ Ｐゴシック"/>
      <family val="3"/>
      <charset val="128"/>
    </font>
    <font>
      <sz val="12"/>
      <name val="ＭＳ Ｐ明朝"/>
      <family val="1"/>
      <charset val="128"/>
    </font>
    <font>
      <sz val="12"/>
      <name val="Century"/>
      <family val="1"/>
    </font>
    <font>
      <u/>
      <sz val="18"/>
      <name val="ＭＳ Ｐ明朝"/>
      <family val="1"/>
      <charset val="128"/>
    </font>
    <font>
      <sz val="11"/>
      <color rgb="FFFF0000"/>
      <name val="ＭＳ Ｐゴシック"/>
      <family val="3"/>
      <charset val="128"/>
    </font>
    <font>
      <sz val="10"/>
      <color theme="0"/>
      <name val="ＭＳ Ｐゴシック"/>
      <family val="3"/>
      <charset val="128"/>
    </font>
    <font>
      <sz val="11"/>
      <color theme="0" tint="-0.14999847407452621"/>
      <name val="ＭＳ Ｐ明朝"/>
      <family val="1"/>
      <charset val="128"/>
    </font>
    <font>
      <sz val="11"/>
      <color theme="0" tint="-0.14999847407452621"/>
      <name val="Century"/>
      <family val="1"/>
    </font>
    <font>
      <sz val="11"/>
      <color theme="0" tint="-0.14999847407452621"/>
      <name val="ＭＳ Ｐゴシック"/>
      <family val="3"/>
      <charset val="128"/>
    </font>
    <font>
      <sz val="14"/>
      <color theme="0"/>
      <name val="ＭＳ Ｐ明朝"/>
      <family val="1"/>
      <charset val="128"/>
    </font>
    <font>
      <sz val="12"/>
      <color rgb="FFFF0000"/>
      <name val="ＭＳ Ｐゴシック"/>
      <family val="3"/>
      <charset val="128"/>
    </font>
    <font>
      <sz val="11"/>
      <color theme="0"/>
      <name val="ＭＳ Ｐ明朝"/>
      <family val="1"/>
      <charset val="128"/>
    </font>
    <font>
      <b/>
      <sz val="10"/>
      <color rgb="FFFF0000"/>
      <name val="ＭＳ Ｐゴシック"/>
      <family val="3"/>
      <charset val="128"/>
    </font>
    <font>
      <sz val="11"/>
      <color theme="1"/>
      <name val="ＭＳ Ｐ明朝"/>
      <family val="1"/>
      <charset val="128"/>
    </font>
    <font>
      <sz val="11"/>
      <color theme="1"/>
      <name val="ＭＳ Ｐゴシック"/>
      <family val="3"/>
      <charset val="128"/>
    </font>
    <font>
      <sz val="11"/>
      <color rgb="FFFF0000"/>
      <name val="ＭＳ Ｐ明朝"/>
      <family val="1"/>
      <charset val="128"/>
    </font>
    <font>
      <sz val="11"/>
      <color rgb="FFFF0000"/>
      <name val="Century"/>
      <family val="1"/>
    </font>
  </fonts>
  <fills count="2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indexed="15"/>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52"/>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rgb="FFFFFF99"/>
        <bgColor rgb="FF000000"/>
      </patternFill>
    </fill>
    <fill>
      <patternFill patternType="solid">
        <fgColor rgb="FF969696"/>
        <bgColor rgb="FF000000"/>
      </patternFill>
    </fill>
    <fill>
      <patternFill patternType="solid">
        <fgColor rgb="FFFFC00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diagonalUp="1">
      <left style="medium">
        <color indexed="64"/>
      </left>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diagonalUp="1">
      <left style="medium">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10"/>
      </left>
      <right style="thin">
        <color indexed="64"/>
      </right>
      <top/>
      <bottom style="thin">
        <color indexed="64"/>
      </bottom>
      <diagonal/>
    </border>
    <border>
      <left style="thin">
        <color indexed="64"/>
      </left>
      <right style="thick">
        <color indexed="10"/>
      </right>
      <top/>
      <bottom style="thin">
        <color indexed="64"/>
      </bottom>
      <diagonal/>
    </border>
    <border>
      <left/>
      <right/>
      <top style="thin">
        <color indexed="64"/>
      </top>
      <bottom/>
      <diagonal/>
    </border>
    <border>
      <left style="thick">
        <color indexed="10"/>
      </left>
      <right style="thin">
        <color indexed="64"/>
      </right>
      <top/>
      <bottom style="thick">
        <color indexed="10"/>
      </bottom>
      <diagonal/>
    </border>
    <border>
      <left style="thin">
        <color indexed="64"/>
      </left>
      <right style="thin">
        <color indexed="64"/>
      </right>
      <top/>
      <bottom style="thick">
        <color indexed="10"/>
      </bottom>
      <diagonal/>
    </border>
    <border>
      <left/>
      <right style="thin">
        <color indexed="64"/>
      </right>
      <top/>
      <bottom style="thick">
        <color indexed="10"/>
      </bottom>
      <diagonal/>
    </border>
    <border>
      <left style="thin">
        <color indexed="64"/>
      </left>
      <right style="thick">
        <color indexed="10"/>
      </right>
      <top/>
      <bottom style="thick">
        <color indexed="10"/>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style="thin">
        <color indexed="8"/>
      </left>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ck">
        <color rgb="FFFF0000"/>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bottom/>
      <diagonal/>
    </border>
    <border>
      <left style="thin">
        <color indexed="64"/>
      </left>
      <right style="thick">
        <color rgb="FFFF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4">
    <xf numFmtId="0" fontId="0" fillId="0" borderId="0"/>
    <xf numFmtId="0" fontId="20"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cellStyleXfs>
  <cellXfs count="682">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1" xfId="0" applyFill="1" applyBorder="1" applyAlignment="1">
      <alignment horizontal="center" vertical="center"/>
    </xf>
    <xf numFmtId="0" fontId="16" fillId="0" borderId="0" xfId="0" applyFont="1" applyAlignment="1">
      <alignment vertical="center"/>
    </xf>
    <xf numFmtId="0" fontId="0" fillId="0" borderId="1" xfId="0" applyBorder="1" applyAlignment="1">
      <alignment horizontal="left" vertical="center" indent="1"/>
    </xf>
    <xf numFmtId="0" fontId="17" fillId="0" borderId="0" xfId="0" applyFont="1" applyBorder="1" applyAlignment="1">
      <alignment horizontal="center" vertical="center"/>
    </xf>
    <xf numFmtId="182" fontId="3" fillId="0" borderId="12" xfId="3" applyNumberFormat="1" applyFont="1" applyFill="1" applyBorder="1" applyAlignment="1" applyProtection="1">
      <alignment horizontal="center" vertical="center" shrinkToFit="1"/>
      <protection locked="0"/>
    </xf>
    <xf numFmtId="0" fontId="3" fillId="4" borderId="12" xfId="3" applyFont="1" applyFill="1" applyBorder="1" applyAlignment="1">
      <alignment horizontal="center" vertical="center"/>
    </xf>
    <xf numFmtId="182" fontId="3" fillId="4" borderId="12" xfId="3" applyNumberFormat="1" applyFont="1" applyFill="1" applyBorder="1" applyAlignment="1">
      <alignment horizontal="center" vertical="center" shrinkToFit="1"/>
    </xf>
    <xf numFmtId="0" fontId="3" fillId="0" borderId="0" xfId="3" applyFont="1">
      <alignment vertical="center"/>
    </xf>
    <xf numFmtId="49" fontId="3" fillId="0" borderId="13" xfId="3" applyNumberFormat="1" applyFont="1" applyFill="1" applyBorder="1" applyAlignment="1" applyProtection="1">
      <alignment horizontal="center" vertical="center"/>
    </xf>
    <xf numFmtId="0" fontId="5" fillId="0" borderId="0" xfId="3" applyFont="1">
      <alignment vertical="center"/>
    </xf>
    <xf numFmtId="0" fontId="3" fillId="0" borderId="14" xfId="3" applyFont="1" applyBorder="1" applyAlignment="1" applyProtection="1">
      <alignment horizontal="center" vertical="center" wrapText="1"/>
    </xf>
    <xf numFmtId="0" fontId="3" fillId="0" borderId="15" xfId="3" applyFont="1" applyBorder="1" applyAlignment="1" applyProtection="1">
      <alignment horizontal="center" vertical="center" wrapText="1"/>
    </xf>
    <xf numFmtId="0" fontId="3" fillId="5" borderId="11" xfId="3" applyFont="1" applyFill="1" applyBorder="1" applyAlignment="1" applyProtection="1">
      <alignment horizontal="center" vertical="center" wrapText="1"/>
    </xf>
    <xf numFmtId="0" fontId="3" fillId="0" borderId="8" xfId="3" applyFont="1" applyBorder="1" applyAlignment="1" applyProtection="1">
      <alignment horizontal="center" vertical="center" wrapText="1"/>
    </xf>
    <xf numFmtId="0" fontId="3" fillId="0" borderId="11" xfId="3" applyFont="1" applyBorder="1" applyAlignment="1" applyProtection="1">
      <alignment horizontal="center" vertical="center" wrapText="1"/>
    </xf>
    <xf numFmtId="0" fontId="3" fillId="5" borderId="16" xfId="3" applyFont="1" applyFill="1" applyBorder="1" applyAlignment="1" applyProtection="1">
      <alignment horizontal="center" vertical="center" wrapText="1"/>
    </xf>
    <xf numFmtId="0" fontId="3" fillId="0" borderId="17" xfId="3" applyFont="1" applyBorder="1" applyAlignment="1" applyProtection="1">
      <alignment horizontal="center" vertical="center" wrapText="1"/>
    </xf>
    <xf numFmtId="0" fontId="3" fillId="5" borderId="18" xfId="3" applyFont="1" applyFill="1" applyBorder="1" applyAlignment="1" applyProtection="1">
      <alignment horizontal="center" vertical="center" wrapText="1"/>
    </xf>
    <xf numFmtId="0" fontId="3" fillId="0" borderId="19" xfId="3" applyFont="1" applyBorder="1" applyAlignment="1" applyProtection="1">
      <alignment horizontal="center" vertical="center" wrapText="1"/>
    </xf>
    <xf numFmtId="0" fontId="3" fillId="5" borderId="20" xfId="3" applyFont="1" applyFill="1" applyBorder="1" applyAlignment="1" applyProtection="1">
      <alignment horizontal="center" vertical="center" wrapText="1"/>
    </xf>
    <xf numFmtId="0" fontId="3" fillId="0" borderId="21" xfId="3" applyFont="1" applyBorder="1" applyAlignment="1" applyProtection="1">
      <alignment horizontal="center" vertical="center" wrapText="1"/>
    </xf>
    <xf numFmtId="181" fontId="21" fillId="6" borderId="11" xfId="3" applyNumberFormat="1" applyFont="1" applyFill="1" applyBorder="1" applyAlignment="1" applyProtection="1">
      <alignment horizontal="center" vertical="center"/>
      <protection locked="0"/>
    </xf>
    <xf numFmtId="0" fontId="3" fillId="2" borderId="8" xfId="3" applyFont="1" applyFill="1" applyBorder="1" applyAlignment="1" applyProtection="1">
      <alignment horizontal="center" vertical="center" wrapText="1"/>
    </xf>
    <xf numFmtId="4" fontId="3" fillId="7" borderId="11" xfId="3" applyNumberFormat="1" applyFont="1" applyFill="1" applyBorder="1" applyAlignment="1" applyProtection="1">
      <alignment horizontal="center" vertical="center" wrapText="1"/>
    </xf>
    <xf numFmtId="0" fontId="3" fillId="0" borderId="8" xfId="3" applyFont="1" applyBorder="1" applyAlignment="1" applyProtection="1">
      <alignment horizontal="center" vertical="center"/>
    </xf>
    <xf numFmtId="0" fontId="3" fillId="0" borderId="11" xfId="3" applyFont="1" applyFill="1" applyBorder="1" applyAlignment="1" applyProtection="1">
      <alignment horizontal="center" vertical="center" wrapText="1"/>
    </xf>
    <xf numFmtId="0" fontId="3" fillId="7" borderId="11" xfId="3" applyFont="1" applyFill="1" applyBorder="1" applyAlignment="1" applyProtection="1">
      <alignment horizontal="center" vertical="center" wrapText="1"/>
    </xf>
    <xf numFmtId="0" fontId="3" fillId="0" borderId="22" xfId="3" applyFont="1" applyBorder="1" applyAlignment="1" applyProtection="1">
      <alignment horizontal="center" vertical="center" wrapText="1"/>
    </xf>
    <xf numFmtId="0" fontId="3" fillId="0" borderId="23" xfId="3" applyFont="1" applyBorder="1" applyAlignment="1" applyProtection="1">
      <alignment horizontal="center" vertical="center" wrapText="1"/>
    </xf>
    <xf numFmtId="0" fontId="3" fillId="0" borderId="0" xfId="0" applyFont="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indent="1"/>
    </xf>
    <xf numFmtId="0" fontId="3" fillId="0" borderId="24" xfId="0" applyFont="1" applyBorder="1" applyAlignment="1">
      <alignment horizontal="center" vertical="center" wrapText="1"/>
    </xf>
    <xf numFmtId="0" fontId="3" fillId="0" borderId="28" xfId="3" applyFont="1" applyBorder="1" applyAlignment="1">
      <alignment horizontal="center" vertical="center"/>
    </xf>
    <xf numFmtId="0" fontId="3" fillId="0" borderId="23" xfId="3" applyFont="1" applyBorder="1" applyAlignment="1">
      <alignment horizontal="center" vertical="center"/>
    </xf>
    <xf numFmtId="0" fontId="3" fillId="0" borderId="29" xfId="3" applyFont="1" applyBorder="1" applyAlignment="1">
      <alignment horizontal="center" vertical="center"/>
    </xf>
    <xf numFmtId="182" fontId="3" fillId="0" borderId="0" xfId="3" applyNumberFormat="1" applyFont="1">
      <alignment vertical="center"/>
    </xf>
    <xf numFmtId="0" fontId="3" fillId="0" borderId="0" xfId="3" applyFont="1" applyBorder="1" applyAlignment="1">
      <alignment horizontal="left" vertical="center" indent="1"/>
    </xf>
    <xf numFmtId="0" fontId="3" fillId="0" borderId="28" xfId="3" applyFont="1" applyBorder="1" applyAlignment="1">
      <alignment horizontal="left" vertical="center" indent="1"/>
    </xf>
    <xf numFmtId="0" fontId="3" fillId="0" borderId="30" xfId="3" applyFont="1" applyBorder="1" applyAlignment="1">
      <alignment horizontal="center" vertical="center"/>
    </xf>
    <xf numFmtId="183" fontId="3" fillId="4" borderId="31" xfId="3" applyNumberFormat="1" applyFont="1" applyFill="1" applyBorder="1" applyAlignment="1" applyProtection="1">
      <alignment vertical="center" shrinkToFit="1"/>
      <protection locked="0"/>
    </xf>
    <xf numFmtId="182" fontId="3" fillId="4" borderId="31" xfId="3" quotePrefix="1" applyNumberFormat="1" applyFont="1" applyFill="1" applyBorder="1" applyAlignment="1" applyProtection="1">
      <alignment vertical="center" shrinkToFit="1"/>
      <protection locked="0"/>
    </xf>
    <xf numFmtId="185" fontId="3" fillId="4" borderId="32" xfId="3" applyNumberFormat="1" applyFont="1" applyFill="1" applyBorder="1" applyAlignment="1" applyProtection="1">
      <alignment vertical="center" shrinkToFit="1"/>
      <protection locked="0"/>
    </xf>
    <xf numFmtId="182" fontId="3" fillId="0" borderId="33" xfId="3" quotePrefix="1" applyNumberFormat="1" applyFont="1" applyFill="1" applyBorder="1" applyAlignment="1" applyProtection="1">
      <alignment vertical="center" shrinkToFit="1"/>
      <protection locked="0"/>
    </xf>
    <xf numFmtId="184" fontId="3" fillId="0" borderId="1" xfId="3" applyNumberFormat="1" applyFont="1" applyFill="1" applyBorder="1" applyAlignment="1" applyProtection="1">
      <alignment vertical="center" shrinkToFit="1"/>
      <protection locked="0"/>
    </xf>
    <xf numFmtId="183" fontId="3" fillId="4" borderId="34" xfId="3" applyNumberFormat="1" applyFont="1" applyFill="1" applyBorder="1" applyAlignment="1" applyProtection="1">
      <alignment vertical="center" shrinkToFit="1"/>
      <protection locked="0"/>
    </xf>
    <xf numFmtId="182" fontId="3" fillId="4" borderId="34" xfId="3" quotePrefix="1" applyNumberFormat="1" applyFont="1" applyFill="1" applyBorder="1" applyAlignment="1" applyProtection="1">
      <alignment vertical="center" shrinkToFit="1"/>
      <protection locked="0"/>
    </xf>
    <xf numFmtId="185" fontId="3" fillId="4" borderId="1" xfId="3" applyNumberFormat="1" applyFont="1" applyFill="1" applyBorder="1" applyAlignment="1" applyProtection="1">
      <alignment vertical="center" shrinkToFit="1"/>
      <protection locked="0"/>
    </xf>
    <xf numFmtId="0" fontId="3" fillId="0" borderId="0" xfId="3" applyFont="1" applyBorder="1" applyAlignment="1">
      <alignment horizontal="center" vertical="center"/>
    </xf>
    <xf numFmtId="184" fontId="3" fillId="0" borderId="2" xfId="3" applyNumberFormat="1" applyFont="1" applyFill="1" applyBorder="1" applyAlignment="1" applyProtection="1">
      <alignment vertical="center" shrinkToFit="1"/>
      <protection locked="0"/>
    </xf>
    <xf numFmtId="183" fontId="3" fillId="4" borderId="35" xfId="3" applyNumberFormat="1" applyFont="1" applyFill="1" applyBorder="1" applyAlignment="1" applyProtection="1">
      <alignment vertical="center" shrinkToFit="1"/>
    </xf>
    <xf numFmtId="183" fontId="24" fillId="4" borderId="35" xfId="3" applyNumberFormat="1" applyFont="1" applyFill="1" applyBorder="1" applyAlignment="1" applyProtection="1">
      <alignment horizontal="center" vertical="center" shrinkToFit="1"/>
    </xf>
    <xf numFmtId="182" fontId="24" fillId="4" borderId="35" xfId="3" quotePrefix="1" applyNumberFormat="1" applyFont="1" applyFill="1" applyBorder="1" applyAlignment="1" applyProtection="1">
      <alignment horizontal="center" vertical="center" shrinkToFit="1"/>
    </xf>
    <xf numFmtId="38" fontId="3" fillId="0" borderId="36" xfId="2" applyFont="1" applyFill="1" applyBorder="1" applyAlignment="1" applyProtection="1">
      <alignment vertical="center" shrinkToFit="1"/>
      <protection locked="0"/>
    </xf>
    <xf numFmtId="183" fontId="3" fillId="4" borderId="12" xfId="3" quotePrefix="1" applyNumberFormat="1" applyFont="1" applyFill="1" applyBorder="1" applyAlignment="1" applyProtection="1">
      <alignment vertical="center" shrinkToFit="1"/>
      <protection locked="0"/>
    </xf>
    <xf numFmtId="38" fontId="3" fillId="0" borderId="3" xfId="2" quotePrefix="1" applyFont="1" applyFill="1" applyBorder="1" applyAlignment="1" applyProtection="1">
      <alignment vertical="center" shrinkToFit="1"/>
      <protection locked="0"/>
    </xf>
    <xf numFmtId="38" fontId="3" fillId="0" borderId="4" xfId="2" applyFont="1" applyFill="1" applyBorder="1" applyAlignment="1" applyProtection="1">
      <alignment vertical="center" shrinkToFit="1"/>
      <protection locked="0"/>
    </xf>
    <xf numFmtId="186" fontId="3" fillId="4" borderId="37" xfId="3" applyNumberFormat="1" applyFont="1" applyFill="1" applyBorder="1" applyAlignment="1" applyProtection="1">
      <alignment horizontal="center" vertical="center"/>
    </xf>
    <xf numFmtId="182" fontId="3" fillId="4" borderId="38" xfId="3" quotePrefix="1" applyNumberFormat="1" applyFont="1" applyFill="1" applyBorder="1" applyAlignment="1" applyProtection="1">
      <alignment vertical="center" shrinkToFit="1"/>
      <protection locked="0"/>
    </xf>
    <xf numFmtId="182" fontId="3" fillId="4" borderId="7" xfId="3" applyNumberFormat="1" applyFont="1" applyFill="1" applyBorder="1" applyAlignment="1" applyProtection="1">
      <alignment vertical="center" shrinkToFit="1"/>
      <protection locked="0"/>
    </xf>
    <xf numFmtId="186" fontId="3" fillId="4" borderId="39" xfId="3" applyNumberFormat="1" applyFont="1" applyFill="1" applyBorder="1" applyAlignment="1" applyProtection="1">
      <alignment horizontal="center" vertical="center"/>
    </xf>
    <xf numFmtId="182" fontId="3" fillId="4" borderId="34" xfId="3" applyNumberFormat="1" applyFont="1" applyFill="1" applyBorder="1" applyAlignment="1" applyProtection="1">
      <alignment vertical="center" shrinkToFit="1"/>
    </xf>
    <xf numFmtId="186" fontId="3" fillId="4" borderId="8" xfId="3" quotePrefix="1" applyNumberFormat="1" applyFont="1" applyFill="1" applyBorder="1" applyAlignment="1" applyProtection="1">
      <alignment vertical="center" shrinkToFit="1"/>
      <protection locked="0"/>
    </xf>
    <xf numFmtId="182" fontId="3" fillId="0" borderId="5" xfId="3" applyNumberFormat="1" applyFont="1" applyFill="1" applyBorder="1" applyAlignment="1" applyProtection="1">
      <alignment vertical="center" shrinkToFit="1"/>
    </xf>
    <xf numFmtId="38" fontId="3" fillId="0" borderId="6" xfId="2" quotePrefix="1" applyFont="1" applyFill="1" applyBorder="1" applyAlignment="1" applyProtection="1">
      <alignment vertical="center" shrinkToFit="1"/>
      <protection locked="0"/>
    </xf>
    <xf numFmtId="186" fontId="3" fillId="4" borderId="40" xfId="3" applyNumberFormat="1" applyFont="1" applyFill="1" applyBorder="1" applyAlignment="1" applyProtection="1">
      <alignment horizontal="center" vertical="center"/>
    </xf>
    <xf numFmtId="186" fontId="3" fillId="4" borderId="41" xfId="3" applyNumberFormat="1" applyFont="1" applyFill="1" applyBorder="1" applyAlignment="1" applyProtection="1">
      <alignment horizontal="center" vertical="center"/>
    </xf>
    <xf numFmtId="0" fontId="3" fillId="0" borderId="0" xfId="3" applyFont="1" applyBorder="1" applyAlignment="1" applyProtection="1">
      <alignment horizontal="center" vertical="center" wrapText="1"/>
    </xf>
    <xf numFmtId="186" fontId="3" fillId="4" borderId="42" xfId="3" applyNumberFormat="1" applyFont="1" applyFill="1" applyBorder="1" applyAlignment="1" applyProtection="1">
      <alignment horizontal="center" vertical="center"/>
    </xf>
    <xf numFmtId="186" fontId="3" fillId="4" borderId="43" xfId="3" applyNumberFormat="1" applyFont="1" applyFill="1" applyBorder="1" applyAlignment="1" applyProtection="1">
      <alignment horizontal="center" vertical="center"/>
    </xf>
    <xf numFmtId="186" fontId="3" fillId="4" borderId="44" xfId="3" applyNumberFormat="1" applyFont="1" applyFill="1" applyBorder="1" applyAlignment="1" applyProtection="1">
      <alignment horizontal="center" vertical="center"/>
    </xf>
    <xf numFmtId="182" fontId="3" fillId="7" borderId="5" xfId="3" applyNumberFormat="1" applyFont="1" applyFill="1" applyBorder="1" applyAlignment="1" applyProtection="1">
      <alignment vertical="center"/>
      <protection locked="0"/>
    </xf>
    <xf numFmtId="182" fontId="3" fillId="7" borderId="6" xfId="3" applyNumberFormat="1" applyFont="1" applyFill="1" applyBorder="1" applyAlignment="1" applyProtection="1">
      <alignment vertical="center"/>
      <protection locked="0"/>
    </xf>
    <xf numFmtId="0" fontId="3" fillId="4" borderId="45" xfId="3" applyFont="1" applyFill="1" applyBorder="1" applyAlignment="1" applyProtection="1">
      <alignment horizontal="center" vertical="center"/>
    </xf>
    <xf numFmtId="182" fontId="3" fillId="4" borderId="46" xfId="3" applyNumberFormat="1" applyFont="1" applyFill="1" applyBorder="1" applyProtection="1">
      <alignment vertical="center"/>
    </xf>
    <xf numFmtId="0" fontId="3" fillId="4" borderId="47" xfId="3" applyFont="1" applyFill="1" applyBorder="1" applyProtection="1">
      <alignment vertical="center"/>
    </xf>
    <xf numFmtId="38" fontId="3" fillId="0" borderId="0" xfId="3" applyNumberFormat="1" applyFont="1" applyFill="1" applyBorder="1" applyAlignment="1" applyProtection="1">
      <alignment horizontal="center" vertical="center" wrapText="1"/>
    </xf>
    <xf numFmtId="182" fontId="3" fillId="7" borderId="48" xfId="3" applyNumberFormat="1" applyFont="1" applyFill="1" applyBorder="1" applyAlignment="1" applyProtection="1">
      <alignment vertical="center"/>
      <protection locked="0"/>
    </xf>
    <xf numFmtId="187" fontId="3" fillId="7" borderId="49" xfId="3" applyNumberFormat="1" applyFont="1" applyFill="1" applyBorder="1" applyAlignment="1" applyProtection="1">
      <alignment vertical="center"/>
      <protection locked="0"/>
    </xf>
    <xf numFmtId="38" fontId="3" fillId="0" borderId="0" xfId="2" applyNumberFormat="1" applyFont="1" applyFill="1" applyBorder="1" applyAlignment="1" applyProtection="1">
      <alignment horizontal="center" vertical="center" wrapText="1"/>
    </xf>
    <xf numFmtId="0" fontId="3" fillId="8" borderId="0" xfId="3" applyFont="1" applyFill="1" applyBorder="1" applyAlignment="1"/>
    <xf numFmtId="0" fontId="3" fillId="8" borderId="0" xfId="3" applyFont="1" applyFill="1" applyBorder="1">
      <alignment vertical="center"/>
    </xf>
    <xf numFmtId="0" fontId="3" fillId="8" borderId="0" xfId="3" applyFont="1" applyFill="1">
      <alignment vertical="center"/>
    </xf>
    <xf numFmtId="182" fontId="3" fillId="8" borderId="0" xfId="3" applyNumberFormat="1" applyFont="1" applyFill="1">
      <alignment vertical="center"/>
    </xf>
    <xf numFmtId="0" fontId="3" fillId="8" borderId="0" xfId="3" applyFont="1" applyFill="1" applyAlignment="1"/>
    <xf numFmtId="0" fontId="3" fillId="9" borderId="0" xfId="3" applyFont="1" applyFill="1" applyAlignment="1"/>
    <xf numFmtId="0" fontId="3" fillId="9" borderId="0" xfId="3" applyFont="1" applyFill="1">
      <alignment vertical="center"/>
    </xf>
    <xf numFmtId="182" fontId="3" fillId="9" borderId="0" xfId="3" applyNumberFormat="1" applyFont="1" applyFill="1">
      <alignment vertical="center"/>
    </xf>
    <xf numFmtId="0" fontId="3" fillId="0" borderId="0" xfId="3" applyFont="1" applyAlignment="1">
      <alignment horizontal="center" vertical="center"/>
    </xf>
    <xf numFmtId="0" fontId="3" fillId="8" borderId="0" xfId="3" applyFont="1" applyFill="1" applyAlignment="1">
      <alignment horizontal="center" vertical="center"/>
    </xf>
    <xf numFmtId="0" fontId="3" fillId="9" borderId="0" xfId="3" applyFont="1" applyFill="1" applyAlignment="1">
      <alignment horizontal="center" vertical="center"/>
    </xf>
    <xf numFmtId="185" fontId="3" fillId="4" borderId="50" xfId="3" applyNumberFormat="1" applyFont="1" applyFill="1" applyBorder="1" applyAlignment="1" applyProtection="1">
      <alignment vertical="center" shrinkToFit="1"/>
      <protection locked="0"/>
    </xf>
    <xf numFmtId="185" fontId="24" fillId="4" borderId="50" xfId="3" applyNumberFormat="1" applyFont="1" applyFill="1" applyBorder="1" applyAlignment="1" applyProtection="1">
      <alignment horizontal="center" vertical="center" shrinkToFit="1"/>
    </xf>
    <xf numFmtId="186" fontId="3" fillId="4" borderId="51" xfId="3" quotePrefix="1" applyNumberFormat="1" applyFont="1" applyFill="1" applyBorder="1" applyAlignment="1" applyProtection="1">
      <alignment vertical="center" shrinkToFit="1"/>
      <protection locked="0"/>
    </xf>
    <xf numFmtId="184" fontId="3" fillId="4" borderId="50" xfId="3" applyNumberFormat="1" applyFont="1" applyFill="1" applyBorder="1" applyAlignment="1" applyProtection="1">
      <alignment vertical="center" shrinkToFit="1"/>
      <protection locked="0"/>
    </xf>
    <xf numFmtId="182" fontId="24" fillId="4" borderId="52" xfId="3" quotePrefix="1" applyNumberFormat="1" applyFont="1" applyFill="1" applyBorder="1" applyAlignment="1" applyProtection="1">
      <alignment horizontal="center" vertical="center" shrinkToFit="1"/>
    </xf>
    <xf numFmtId="0" fontId="3" fillId="0" borderId="0" xfId="3" applyFont="1" applyFill="1">
      <alignment vertical="center"/>
    </xf>
    <xf numFmtId="0" fontId="17" fillId="0" borderId="0" xfId="0" applyFont="1" applyAlignment="1">
      <alignment vertical="center"/>
    </xf>
    <xf numFmtId="0" fontId="17" fillId="0" borderId="53" xfId="0" applyFont="1" applyBorder="1" applyAlignment="1">
      <alignment horizontal="center" vertical="center"/>
    </xf>
    <xf numFmtId="0" fontId="17" fillId="0" borderId="0" xfId="0" applyFont="1" applyBorder="1" applyAlignment="1">
      <alignment vertical="center"/>
    </xf>
    <xf numFmtId="178" fontId="17" fillId="0" borderId="0" xfId="0" applyNumberFormat="1" applyFont="1" applyBorder="1" applyAlignment="1">
      <alignment horizontal="center" vertical="center"/>
    </xf>
    <xf numFmtId="0" fontId="17" fillId="0" borderId="54" xfId="0" applyFont="1" applyBorder="1" applyAlignment="1">
      <alignment horizontal="center" vertical="center"/>
    </xf>
    <xf numFmtId="0" fontId="17" fillId="0" borderId="0" xfId="0" applyFont="1" applyAlignment="1">
      <alignment horizontal="center" vertical="center"/>
    </xf>
    <xf numFmtId="0" fontId="13" fillId="0" borderId="8" xfId="3" applyFont="1" applyBorder="1" applyAlignment="1">
      <alignment horizontal="center" vertical="center" wrapText="1"/>
    </xf>
    <xf numFmtId="0" fontId="13" fillId="0" borderId="8" xfId="3" applyFont="1" applyBorder="1" applyAlignment="1">
      <alignment horizontal="center" vertical="center"/>
    </xf>
    <xf numFmtId="38" fontId="14" fillId="2" borderId="5" xfId="2" applyFont="1" applyFill="1" applyBorder="1" applyAlignment="1" applyProtection="1">
      <alignment vertical="center" shrinkToFit="1"/>
    </xf>
    <xf numFmtId="38" fontId="14" fillId="2" borderId="6" xfId="2" quotePrefix="1" applyFont="1" applyFill="1" applyBorder="1" applyAlignment="1" applyProtection="1">
      <alignment vertical="center" shrinkToFit="1"/>
      <protection locked="0"/>
    </xf>
    <xf numFmtId="0" fontId="3" fillId="0" borderId="0" xfId="3" applyFont="1" applyBorder="1">
      <alignment vertical="center"/>
    </xf>
    <xf numFmtId="0" fontId="3" fillId="0" borderId="28" xfId="3" applyFont="1" applyBorder="1" applyAlignment="1">
      <alignment vertical="center"/>
    </xf>
    <xf numFmtId="0" fontId="3" fillId="0" borderId="55" xfId="3" applyFont="1" applyBorder="1">
      <alignment vertical="center"/>
    </xf>
    <xf numFmtId="0" fontId="3" fillId="0" borderId="55" xfId="3" applyFont="1" applyBorder="1" applyAlignment="1">
      <alignment vertical="center"/>
    </xf>
    <xf numFmtId="182" fontId="3" fillId="0" borderId="0" xfId="3" applyNumberFormat="1" applyFont="1" applyBorder="1">
      <alignment vertical="center"/>
    </xf>
    <xf numFmtId="0" fontId="21" fillId="10" borderId="11" xfId="3" applyFont="1" applyFill="1" applyBorder="1" applyAlignment="1" applyProtection="1">
      <alignment horizontal="right" vertical="center" wrapText="1"/>
      <protection locked="0"/>
    </xf>
    <xf numFmtId="0" fontId="21" fillId="10" borderId="8" xfId="3" applyFont="1" applyFill="1" applyBorder="1" applyAlignment="1" applyProtection="1">
      <alignment horizontal="center" vertical="center" wrapText="1"/>
    </xf>
    <xf numFmtId="0" fontId="3" fillId="10" borderId="11" xfId="3" applyFont="1" applyFill="1" applyBorder="1">
      <alignment vertical="center"/>
    </xf>
    <xf numFmtId="0" fontId="3" fillId="10" borderId="8" xfId="3" applyFont="1" applyFill="1" applyBorder="1">
      <alignment vertical="center"/>
    </xf>
    <xf numFmtId="0" fontId="22" fillId="10" borderId="56" xfId="3" applyFont="1" applyFill="1" applyBorder="1" applyAlignment="1" applyProtection="1">
      <alignment horizontal="left" vertical="center" wrapText="1"/>
    </xf>
    <xf numFmtId="0" fontId="21" fillId="10" borderId="57" xfId="3" applyFont="1" applyFill="1" applyBorder="1" applyAlignment="1" applyProtection="1">
      <alignment horizontal="justify" vertical="top"/>
    </xf>
    <xf numFmtId="0" fontId="3" fillId="10" borderId="22" xfId="3" applyFont="1" applyFill="1" applyBorder="1" applyAlignment="1" applyProtection="1">
      <alignment horizontal="center" vertical="center" wrapText="1"/>
    </xf>
    <xf numFmtId="0" fontId="3" fillId="10" borderId="23" xfId="3" applyFont="1" applyFill="1" applyBorder="1" applyAlignment="1" applyProtection="1">
      <alignment horizontal="center" vertical="center" wrapText="1"/>
    </xf>
    <xf numFmtId="0" fontId="3" fillId="10" borderId="14" xfId="3" applyFont="1" applyFill="1" applyBorder="1" applyAlignment="1" applyProtection="1">
      <alignment horizontal="center" vertical="center" wrapText="1"/>
    </xf>
    <xf numFmtId="0" fontId="3" fillId="10" borderId="15" xfId="3" applyFont="1" applyFill="1" applyBorder="1" applyAlignment="1" applyProtection="1">
      <alignment horizontal="center" vertical="center" wrapText="1"/>
    </xf>
    <xf numFmtId="0" fontId="3" fillId="0" borderId="28" xfId="3" applyFont="1" applyBorder="1" applyAlignment="1">
      <alignment horizontal="center"/>
    </xf>
    <xf numFmtId="0" fontId="11" fillId="0" borderId="0" xfId="3" applyFont="1">
      <alignment vertical="center"/>
    </xf>
    <xf numFmtId="182" fontId="5" fillId="0" borderId="0" xfId="3" applyNumberFormat="1" applyFont="1">
      <alignment vertical="center"/>
    </xf>
    <xf numFmtId="0" fontId="5" fillId="0" borderId="0" xfId="3" applyFont="1" applyAlignment="1">
      <alignment horizontal="center" vertical="center"/>
    </xf>
    <xf numFmtId="0" fontId="17" fillId="0" borderId="36" xfId="0" applyFont="1" applyBorder="1" applyAlignment="1">
      <alignment horizontal="center" vertical="center"/>
    </xf>
    <xf numFmtId="0" fontId="17" fillId="10" borderId="1" xfId="0" applyFont="1" applyFill="1" applyBorder="1" applyAlignment="1">
      <alignment vertical="center"/>
    </xf>
    <xf numFmtId="0" fontId="17" fillId="10" borderId="1" xfId="0" applyFont="1" applyFill="1" applyBorder="1" applyAlignment="1">
      <alignment horizontal="center" vertical="center"/>
    </xf>
    <xf numFmtId="0" fontId="17" fillId="10" borderId="1" xfId="0" applyFont="1" applyFill="1" applyBorder="1" applyAlignment="1">
      <alignment horizontal="left" vertical="center" indent="1"/>
    </xf>
    <xf numFmtId="38" fontId="17" fillId="10" borderId="1" xfId="2" applyFont="1" applyFill="1" applyBorder="1" applyAlignment="1">
      <alignment vertical="center"/>
    </xf>
    <xf numFmtId="0" fontId="3" fillId="0" borderId="58" xfId="3" applyFont="1" applyBorder="1" applyAlignment="1" applyProtection="1">
      <alignment vertical="top"/>
      <protection locked="0"/>
    </xf>
    <xf numFmtId="182" fontId="3" fillId="0" borderId="58" xfId="3" applyNumberFormat="1" applyFont="1" applyFill="1" applyBorder="1" applyAlignment="1" applyProtection="1">
      <alignment vertical="top"/>
      <protection locked="0"/>
    </xf>
    <xf numFmtId="0" fontId="3" fillId="0" borderId="58" xfId="3" applyFont="1" applyFill="1" applyBorder="1" applyAlignment="1" applyProtection="1">
      <alignment vertical="top"/>
      <protection locked="0"/>
    </xf>
    <xf numFmtId="182" fontId="3" fillId="4" borderId="59" xfId="3" applyNumberFormat="1" applyFont="1" applyFill="1" applyBorder="1" applyAlignment="1" applyProtection="1">
      <alignment vertical="center" shrinkToFit="1"/>
    </xf>
    <xf numFmtId="182" fontId="3" fillId="4" borderId="51" xfId="3" quotePrefix="1" applyNumberFormat="1" applyFont="1" applyFill="1" applyBorder="1" applyAlignment="1" applyProtection="1">
      <alignment vertical="center" shrinkToFit="1"/>
      <protection locked="0"/>
    </xf>
    <xf numFmtId="182" fontId="3" fillId="4" borderId="33" xfId="3" quotePrefix="1" applyNumberFormat="1" applyFont="1" applyFill="1" applyBorder="1" applyAlignment="1" applyProtection="1">
      <alignment vertical="center" shrinkToFit="1"/>
      <protection locked="0"/>
    </xf>
    <xf numFmtId="184" fontId="3" fillId="4" borderId="1" xfId="3" applyNumberFormat="1" applyFont="1" applyFill="1" applyBorder="1" applyAlignment="1" applyProtection="1">
      <alignment vertical="center" shrinkToFit="1"/>
      <protection locked="0"/>
    </xf>
    <xf numFmtId="0" fontId="3" fillId="4" borderId="0" xfId="3" applyFont="1" applyFill="1">
      <alignment vertical="center"/>
    </xf>
    <xf numFmtId="0" fontId="3" fillId="4" borderId="11" xfId="3" applyFont="1" applyFill="1" applyBorder="1" applyAlignment="1" applyProtection="1">
      <alignment horizontal="center" vertical="center" wrapText="1"/>
    </xf>
    <xf numFmtId="0" fontId="3" fillId="4" borderId="8" xfId="3" applyFont="1" applyFill="1" applyBorder="1" applyAlignment="1" applyProtection="1">
      <alignment horizontal="center" vertical="center" wrapText="1"/>
    </xf>
    <xf numFmtId="182" fontId="3" fillId="4" borderId="60" xfId="3" quotePrefix="1" applyNumberFormat="1" applyFont="1" applyFill="1" applyBorder="1" applyAlignment="1" applyProtection="1">
      <alignment vertical="center" shrinkToFit="1"/>
      <protection locked="0"/>
    </xf>
    <xf numFmtId="184" fontId="3" fillId="4" borderId="32" xfId="3" applyNumberFormat="1" applyFont="1" applyFill="1" applyBorder="1" applyAlignment="1" applyProtection="1">
      <alignment vertical="center" shrinkToFit="1"/>
      <protection locked="0"/>
    </xf>
    <xf numFmtId="0" fontId="3" fillId="4" borderId="10" xfId="3" applyFont="1" applyFill="1" applyBorder="1" applyAlignment="1" applyProtection="1">
      <alignment horizontal="center" vertical="center" wrapText="1"/>
    </xf>
    <xf numFmtId="0" fontId="3" fillId="4" borderId="7" xfId="3" applyFont="1" applyFill="1" applyBorder="1" applyAlignment="1" applyProtection="1">
      <alignment horizontal="center" vertical="center" wrapText="1"/>
    </xf>
    <xf numFmtId="0" fontId="3" fillId="4" borderId="61" xfId="3" applyFont="1" applyFill="1" applyBorder="1" applyAlignment="1" applyProtection="1">
      <alignment horizontal="center" vertical="center" wrapText="1"/>
    </xf>
    <xf numFmtId="0" fontId="3" fillId="4" borderId="62" xfId="3" applyFont="1" applyFill="1" applyBorder="1" applyAlignment="1" applyProtection="1">
      <alignment horizontal="center" vertical="center" wrapText="1"/>
    </xf>
    <xf numFmtId="0" fontId="3" fillId="4" borderId="18" xfId="3" applyFont="1" applyFill="1" applyBorder="1" applyAlignment="1" applyProtection="1">
      <alignment horizontal="center" vertical="center" wrapText="1"/>
    </xf>
    <xf numFmtId="0" fontId="3" fillId="4" borderId="19" xfId="3" applyFont="1" applyFill="1" applyBorder="1" applyAlignment="1" applyProtection="1">
      <alignment horizontal="center" vertical="center" wrapText="1"/>
    </xf>
    <xf numFmtId="0" fontId="17" fillId="0" borderId="13" xfId="0" applyFont="1" applyBorder="1" applyAlignment="1">
      <alignment horizontal="center" vertical="center"/>
    </xf>
    <xf numFmtId="38" fontId="17" fillId="0" borderId="63" xfId="2" applyFont="1" applyBorder="1" applyAlignment="1">
      <alignment vertical="center"/>
    </xf>
    <xf numFmtId="40" fontId="3" fillId="4" borderId="1" xfId="2" applyNumberFormat="1" applyFont="1" applyFill="1" applyBorder="1" applyAlignment="1" applyProtection="1">
      <alignment vertical="center" shrinkToFit="1"/>
    </xf>
    <xf numFmtId="182" fontId="3" fillId="0" borderId="2" xfId="3" quotePrefix="1" applyNumberFormat="1" applyFont="1" applyFill="1" applyBorder="1" applyAlignment="1" applyProtection="1">
      <alignment vertical="center" shrinkToFit="1"/>
      <protection locked="0"/>
    </xf>
    <xf numFmtId="38" fontId="3" fillId="0" borderId="36" xfId="2" quotePrefix="1" applyFont="1" applyFill="1" applyBorder="1" applyAlignment="1" applyProtection="1">
      <alignment vertical="center" shrinkToFit="1"/>
      <protection locked="0"/>
    </xf>
    <xf numFmtId="40" fontId="3" fillId="4" borderId="1" xfId="2" applyNumberFormat="1" applyFont="1" applyFill="1" applyBorder="1" applyAlignment="1" applyProtection="1">
      <alignment vertical="center" shrinkToFit="1"/>
      <protection locked="0"/>
    </xf>
    <xf numFmtId="40" fontId="3" fillId="4" borderId="1" xfId="2" quotePrefix="1" applyNumberFormat="1" applyFont="1" applyFill="1" applyBorder="1" applyAlignment="1" applyProtection="1">
      <alignment vertical="center" shrinkToFit="1"/>
      <protection locked="0"/>
    </xf>
    <xf numFmtId="40" fontId="3" fillId="4" borderId="64" xfId="2" quotePrefix="1" applyNumberFormat="1" applyFont="1" applyFill="1" applyBorder="1" applyAlignment="1" applyProtection="1">
      <alignment vertical="center" shrinkToFit="1"/>
      <protection locked="0"/>
    </xf>
    <xf numFmtId="38" fontId="3" fillId="4" borderId="65" xfId="3" applyNumberFormat="1" applyFont="1" applyFill="1" applyBorder="1" applyAlignment="1">
      <alignment horizontal="center" vertical="center"/>
    </xf>
    <xf numFmtId="38" fontId="3" fillId="4" borderId="66" xfId="3" applyNumberFormat="1" applyFont="1" applyFill="1" applyBorder="1" applyAlignment="1">
      <alignment horizontal="center" vertical="center"/>
    </xf>
    <xf numFmtId="0" fontId="17" fillId="10" borderId="60" xfId="3" applyFont="1" applyFill="1" applyBorder="1" applyAlignment="1">
      <alignment horizontal="center" vertical="center"/>
    </xf>
    <xf numFmtId="38" fontId="17" fillId="10" borderId="62" xfId="2" applyFont="1" applyFill="1" applyBorder="1" applyAlignment="1">
      <alignment vertical="center"/>
    </xf>
    <xf numFmtId="0" fontId="17" fillId="10" borderId="33" xfId="3" applyFont="1" applyFill="1" applyBorder="1" applyAlignment="1">
      <alignment horizontal="center" vertical="center"/>
    </xf>
    <xf numFmtId="0" fontId="17" fillId="10" borderId="11" xfId="3" applyFont="1" applyFill="1" applyBorder="1" applyAlignment="1" applyProtection="1">
      <alignment horizontal="center" vertical="center" wrapText="1"/>
    </xf>
    <xf numFmtId="40" fontId="17" fillId="10" borderId="67" xfId="2" applyNumberFormat="1" applyFont="1" applyFill="1" applyBorder="1" applyAlignment="1">
      <alignment vertical="center"/>
    </xf>
    <xf numFmtId="40" fontId="17" fillId="10" borderId="32" xfId="2" applyNumberFormat="1" applyFont="1" applyFill="1" applyBorder="1" applyAlignment="1">
      <alignment vertical="center"/>
    </xf>
    <xf numFmtId="40" fontId="17" fillId="10" borderId="63" xfId="2" applyNumberFormat="1" applyFont="1" applyFill="1" applyBorder="1" applyAlignment="1">
      <alignment vertical="center"/>
    </xf>
    <xf numFmtId="40" fontId="17" fillId="10" borderId="68" xfId="2" applyNumberFormat="1" applyFont="1" applyFill="1" applyBorder="1" applyAlignment="1">
      <alignment vertical="center"/>
    </xf>
    <xf numFmtId="4" fontId="17" fillId="10" borderId="11" xfId="3" applyNumberFormat="1" applyFont="1" applyFill="1" applyBorder="1" applyAlignment="1" applyProtection="1">
      <alignment horizontal="center" vertical="center" wrapText="1"/>
    </xf>
    <xf numFmtId="0" fontId="17" fillId="10" borderId="69" xfId="3" applyFont="1" applyFill="1" applyBorder="1" applyAlignment="1">
      <alignment horizontal="center" vertical="center"/>
    </xf>
    <xf numFmtId="40" fontId="17" fillId="10" borderId="70" xfId="2" applyNumberFormat="1" applyFont="1" applyFill="1" applyBorder="1" applyAlignment="1">
      <alignment vertical="center"/>
    </xf>
    <xf numFmtId="40" fontId="17" fillId="10" borderId="71" xfId="2" applyNumberFormat="1" applyFont="1" applyFill="1" applyBorder="1" applyAlignment="1">
      <alignment vertical="center"/>
    </xf>
    <xf numFmtId="40" fontId="17" fillId="10" borderId="72" xfId="2" applyNumberFormat="1" applyFont="1" applyFill="1" applyBorder="1" applyAlignment="1">
      <alignment vertical="center"/>
    </xf>
    <xf numFmtId="40" fontId="17" fillId="10" borderId="73" xfId="2" applyNumberFormat="1" applyFont="1" applyFill="1" applyBorder="1" applyAlignment="1">
      <alignment vertical="center"/>
    </xf>
    <xf numFmtId="0" fontId="1" fillId="0" borderId="0" xfId="0" applyFont="1" applyAlignment="1">
      <alignment vertical="center"/>
    </xf>
    <xf numFmtId="0" fontId="27" fillId="10" borderId="11" xfId="3" applyFont="1" applyFill="1" applyBorder="1" applyAlignment="1" applyProtection="1">
      <alignment horizontal="right" vertical="center" wrapText="1"/>
      <protection locked="0"/>
    </xf>
    <xf numFmtId="0" fontId="17" fillId="10" borderId="11" xfId="3" applyFont="1" applyFill="1" applyBorder="1">
      <alignment vertical="center"/>
    </xf>
    <xf numFmtId="4" fontId="17" fillId="10" borderId="74" xfId="3" applyNumberFormat="1" applyFont="1" applyFill="1" applyBorder="1" applyAlignment="1" applyProtection="1">
      <alignment horizontal="center" vertical="center" wrapText="1"/>
    </xf>
    <xf numFmtId="0" fontId="17" fillId="11" borderId="7"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33" xfId="3" applyFont="1" applyFill="1" applyBorder="1" applyAlignment="1">
      <alignment horizontal="center" vertical="center"/>
    </xf>
    <xf numFmtId="49" fontId="17" fillId="11" borderId="33" xfId="3" applyNumberFormat="1" applyFont="1" applyFill="1" applyBorder="1" applyAlignment="1" applyProtection="1">
      <alignment horizontal="center" vertical="center" shrinkToFit="1"/>
      <protection locked="0"/>
    </xf>
    <xf numFmtId="0" fontId="28" fillId="0" borderId="0" xfId="0" applyFont="1" applyAlignment="1">
      <alignment vertical="center"/>
    </xf>
    <xf numFmtId="38" fontId="17" fillId="11" borderId="62" xfId="2" applyFont="1" applyFill="1" applyBorder="1" applyAlignment="1">
      <alignment vertical="center"/>
    </xf>
    <xf numFmtId="38" fontId="17" fillId="11" borderId="62" xfId="2" applyNumberFormat="1" applyFont="1" applyFill="1" applyBorder="1" applyAlignment="1">
      <alignment vertical="center"/>
    </xf>
    <xf numFmtId="0" fontId="17" fillId="10" borderId="75" xfId="3" applyFont="1" applyFill="1" applyBorder="1" applyAlignment="1" applyProtection="1">
      <alignment horizontal="center" vertical="center" wrapText="1"/>
    </xf>
    <xf numFmtId="181" fontId="27" fillId="10" borderId="76" xfId="3" applyNumberFormat="1" applyFont="1" applyFill="1" applyBorder="1" applyAlignment="1" applyProtection="1">
      <alignment horizontal="center" vertical="center"/>
      <protection locked="0"/>
    </xf>
    <xf numFmtId="0" fontId="9" fillId="0" borderId="0" xfId="0" applyFont="1" applyFill="1" applyAlignment="1">
      <alignment vertical="center"/>
    </xf>
    <xf numFmtId="0" fontId="6" fillId="15"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50" fillId="0" borderId="11" xfId="0" applyFont="1" applyBorder="1" applyAlignment="1">
      <alignment horizontal="center" vertical="center"/>
    </xf>
    <xf numFmtId="0" fontId="30" fillId="0" borderId="0" xfId="0" applyFont="1" applyFill="1" applyAlignment="1">
      <alignment vertical="center" wrapText="1"/>
    </xf>
    <xf numFmtId="0" fontId="30" fillId="0" borderId="0" xfId="0" applyFont="1" applyFill="1" applyAlignment="1">
      <alignment vertical="center"/>
    </xf>
    <xf numFmtId="38" fontId="29" fillId="16" borderId="10" xfId="2" applyFont="1" applyFill="1" applyBorder="1" applyAlignment="1">
      <alignment vertical="center"/>
    </xf>
    <xf numFmtId="38" fontId="17" fillId="7" borderId="74" xfId="2" applyFont="1" applyFill="1" applyBorder="1" applyAlignment="1">
      <alignment vertical="center"/>
    </xf>
    <xf numFmtId="0" fontId="0" fillId="0" borderId="0" xfId="0" applyAlignment="1">
      <alignment wrapText="1"/>
    </xf>
    <xf numFmtId="0" fontId="0" fillId="15" borderId="11" xfId="0" applyFill="1" applyBorder="1" applyAlignment="1">
      <alignment horizontal="center" vertical="center" wrapText="1"/>
    </xf>
    <xf numFmtId="0" fontId="7" fillId="15" borderId="11" xfId="0" applyFont="1" applyFill="1" applyBorder="1" applyAlignment="1">
      <alignment horizontal="center" vertical="center" wrapText="1"/>
    </xf>
    <xf numFmtId="0" fontId="9" fillId="15" borderId="74" xfId="0" applyFont="1" applyFill="1" applyBorder="1" applyAlignment="1">
      <alignment horizontal="center" vertical="center" wrapText="1"/>
    </xf>
    <xf numFmtId="0" fontId="0" fillId="16" borderId="0" xfId="0" applyFill="1" applyAlignment="1">
      <alignment wrapText="1"/>
    </xf>
    <xf numFmtId="0" fontId="0" fillId="16" borderId="0" xfId="0" applyFill="1"/>
    <xf numFmtId="38" fontId="0" fillId="0" borderId="0" xfId="0" applyNumberFormat="1"/>
    <xf numFmtId="0" fontId="5" fillId="0" borderId="23" xfId="0" applyFont="1" applyBorder="1" applyAlignment="1" applyProtection="1">
      <alignment horizontal="center" vertical="center" wrapText="1"/>
    </xf>
    <xf numFmtId="0" fontId="12" fillId="5" borderId="1" xfId="3" applyFont="1" applyFill="1" applyBorder="1" applyAlignment="1" applyProtection="1">
      <alignment horizontal="center" vertical="center" wrapText="1"/>
    </xf>
    <xf numFmtId="176" fontId="17" fillId="8" borderId="63" xfId="0" applyNumberFormat="1" applyFont="1" applyFill="1" applyBorder="1" applyAlignment="1">
      <alignment vertical="center"/>
    </xf>
    <xf numFmtId="176" fontId="17" fillId="8" borderId="2" xfId="0" applyNumberFormat="1" applyFont="1" applyFill="1" applyBorder="1" applyAlignment="1">
      <alignment vertical="center"/>
    </xf>
    <xf numFmtId="177" fontId="17" fillId="8" borderId="2" xfId="0" applyNumberFormat="1" applyFont="1" applyFill="1" applyBorder="1" applyAlignment="1">
      <alignment vertical="center"/>
    </xf>
    <xf numFmtId="176" fontId="17" fillId="8" borderId="36" xfId="0" applyNumberFormat="1" applyFont="1" applyFill="1" applyBorder="1" applyAlignment="1">
      <alignment vertical="center"/>
    </xf>
    <xf numFmtId="177" fontId="27" fillId="6" borderId="2" xfId="0" applyNumberFormat="1" applyFont="1" applyFill="1" applyBorder="1" applyAlignment="1">
      <alignment vertical="center"/>
    </xf>
    <xf numFmtId="0" fontId="0" fillId="10" borderId="10" xfId="0" applyFill="1" applyBorder="1" applyAlignment="1">
      <alignment horizontal="center" vertical="center"/>
    </xf>
    <xf numFmtId="0" fontId="0" fillId="0" borderId="0" xfId="0" applyAlignment="1">
      <alignment horizont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 fontId="17" fillId="10" borderId="76" xfId="3" applyNumberFormat="1" applyFont="1" applyFill="1" applyBorder="1" applyAlignment="1" applyProtection="1">
      <alignment horizontal="center" vertical="center" wrapText="1"/>
    </xf>
    <xf numFmtId="0" fontId="51" fillId="0" borderId="0" xfId="0" applyFont="1" applyFill="1" applyAlignment="1">
      <alignment vertical="center"/>
    </xf>
    <xf numFmtId="38" fontId="34" fillId="11" borderId="1" xfId="2" applyFont="1" applyFill="1" applyBorder="1" applyAlignment="1">
      <alignment horizontal="center" vertical="center"/>
    </xf>
    <xf numFmtId="0" fontId="34" fillId="0" borderId="1"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center"/>
    </xf>
    <xf numFmtId="0" fontId="17" fillId="0" borderId="29" xfId="0" applyFont="1" applyBorder="1" applyAlignment="1">
      <alignment horizontal="center" vertical="center"/>
    </xf>
    <xf numFmtId="0" fontId="36" fillId="0" borderId="6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5" fillId="0" borderId="1" xfId="0" applyFont="1" applyBorder="1" applyAlignment="1">
      <alignment horizontal="center" vertical="center"/>
    </xf>
    <xf numFmtId="0" fontId="36" fillId="0" borderId="77" xfId="0" applyFont="1" applyFill="1" applyBorder="1" applyAlignment="1">
      <alignment horizontal="center" vertical="center" wrapText="1"/>
    </xf>
    <xf numFmtId="181" fontId="36" fillId="0" borderId="77" xfId="0" applyNumberFormat="1"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xf numFmtId="0" fontId="17" fillId="0" borderId="14" xfId="0" applyFont="1" applyBorder="1" applyAlignment="1">
      <alignment vertical="center"/>
    </xf>
    <xf numFmtId="0" fontId="17" fillId="0" borderId="15" xfId="0" applyFont="1" applyBorder="1" applyAlignment="1">
      <alignment horizontal="center" vertical="center"/>
    </xf>
    <xf numFmtId="0" fontId="13" fillId="0" borderId="14" xfId="0" applyFont="1" applyBorder="1" applyAlignment="1">
      <alignment horizontal="center" vertical="center"/>
    </xf>
    <xf numFmtId="180" fontId="13" fillId="0" borderId="10" xfId="0" applyNumberFormat="1" applyFont="1" applyBorder="1" applyAlignment="1">
      <alignment horizontal="center" vertical="center"/>
    </xf>
    <xf numFmtId="180" fontId="13" fillId="0" borderId="74" xfId="0" applyNumberFormat="1" applyFont="1" applyBorder="1" applyAlignment="1">
      <alignment horizontal="center" vertical="center"/>
    </xf>
    <xf numFmtId="0" fontId="34" fillId="0" borderId="54" xfId="0" applyFont="1" applyBorder="1" applyAlignment="1">
      <alignment horizontal="center" vertical="center"/>
    </xf>
    <xf numFmtId="0" fontId="33" fillId="0" borderId="1" xfId="0" applyFont="1" applyBorder="1" applyAlignment="1">
      <alignment horizontal="center" vertical="center"/>
    </xf>
    <xf numFmtId="188" fontId="34" fillId="11" borderId="1" xfId="2" applyNumberFormat="1" applyFont="1" applyFill="1" applyBorder="1" applyAlignment="1">
      <alignment horizontal="center" vertical="center"/>
    </xf>
    <xf numFmtId="180" fontId="34" fillId="0" borderId="1" xfId="0" applyNumberFormat="1" applyFont="1" applyBorder="1" applyAlignment="1">
      <alignment horizontal="center" vertical="center"/>
    </xf>
    <xf numFmtId="0" fontId="33" fillId="0" borderId="0" xfId="0" applyFont="1" applyAlignment="1">
      <alignment horizontal="center"/>
    </xf>
    <xf numFmtId="0" fontId="37"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left" vertical="center"/>
    </xf>
    <xf numFmtId="0" fontId="0" fillId="15" borderId="11" xfId="0" applyFill="1" applyBorder="1" applyAlignment="1">
      <alignment horizontal="center" vertical="center"/>
    </xf>
    <xf numFmtId="0" fontId="1" fillId="15" borderId="77" xfId="0" applyFont="1" applyFill="1" applyBorder="1" applyAlignment="1">
      <alignment horizontal="center" vertical="center"/>
    </xf>
    <xf numFmtId="0" fontId="9" fillId="15" borderId="14" xfId="0" applyFont="1" applyFill="1" applyBorder="1" applyAlignment="1">
      <alignment horizontal="center" vertical="center"/>
    </xf>
    <xf numFmtId="0" fontId="4" fillId="17" borderId="0" xfId="0" applyFont="1" applyFill="1" applyAlignment="1">
      <alignment vertical="center"/>
    </xf>
    <xf numFmtId="0" fontId="50" fillId="0" borderId="74" xfId="0" applyFont="1" applyBorder="1" applyAlignment="1">
      <alignment horizontal="center" vertical="center"/>
    </xf>
    <xf numFmtId="0" fontId="4" fillId="0" borderId="0" xfId="0" applyFont="1" applyFill="1" applyBorder="1" applyAlignment="1">
      <alignment vertical="center"/>
    </xf>
    <xf numFmtId="0" fontId="20" fillId="0" borderId="0" xfId="1" applyAlignment="1" applyProtection="1">
      <alignment vertical="center"/>
    </xf>
    <xf numFmtId="0" fontId="55" fillId="0" borderId="0" xfId="0" applyFont="1" applyAlignment="1">
      <alignment horizontal="center" vertical="center"/>
    </xf>
    <xf numFmtId="0" fontId="9" fillId="0" borderId="0" xfId="0" applyFont="1" applyAlignment="1">
      <alignment vertical="center"/>
    </xf>
    <xf numFmtId="0" fontId="50" fillId="0" borderId="1" xfId="0" applyFont="1" applyBorder="1" applyAlignment="1">
      <alignment horizontal="center" vertical="center"/>
    </xf>
    <xf numFmtId="177" fontId="0" fillId="0" borderId="1" xfId="0" applyNumberFormat="1" applyBorder="1" applyAlignment="1">
      <alignment horizontal="center" vertical="center"/>
    </xf>
    <xf numFmtId="177" fontId="0" fillId="10" borderId="61" xfId="0" applyNumberFormat="1" applyFill="1" applyBorder="1" applyAlignment="1">
      <alignment horizontal="center" vertical="center"/>
    </xf>
    <xf numFmtId="177" fontId="0" fillId="10" borderId="10" xfId="0" applyNumberFormat="1" applyFill="1" applyBorder="1" applyAlignment="1">
      <alignment horizontal="center" vertical="center"/>
    </xf>
    <xf numFmtId="177" fontId="17" fillId="8" borderId="2" xfId="0" applyNumberFormat="1" applyFont="1" applyFill="1" applyBorder="1" applyAlignment="1">
      <alignment horizontal="center" vertical="center"/>
    </xf>
    <xf numFmtId="177" fontId="17" fillId="8" borderId="36" xfId="0" applyNumberFormat="1" applyFont="1" applyFill="1" applyBorder="1" applyAlignment="1">
      <alignment horizontal="center" vertical="center"/>
    </xf>
    <xf numFmtId="177" fontId="27" fillId="6" borderId="63" xfId="0" applyNumberFormat="1" applyFont="1" applyFill="1" applyBorder="1" applyAlignment="1">
      <alignment horizontal="center" vertical="center"/>
    </xf>
    <xf numFmtId="0" fontId="32" fillId="0" borderId="1"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Alignment="1">
      <alignment horizontal="center"/>
    </xf>
    <xf numFmtId="177" fontId="0" fillId="0" borderId="117" xfId="0" applyNumberFormat="1" applyBorder="1" applyAlignment="1">
      <alignment horizontal="center" vertical="center" wrapText="1"/>
    </xf>
    <xf numFmtId="0" fontId="38" fillId="0" borderId="0" xfId="0" quotePrefix="1" applyFont="1" applyFill="1" applyBorder="1" applyAlignment="1">
      <alignment vertical="center"/>
    </xf>
    <xf numFmtId="0" fontId="0" fillId="0" borderId="0" xfId="0" applyBorder="1" applyAlignment="1">
      <alignment vertical="center"/>
    </xf>
    <xf numFmtId="0" fontId="9" fillId="0" borderId="0" xfId="0" applyFont="1" applyFill="1" applyBorder="1" applyAlignment="1">
      <alignment vertical="center"/>
    </xf>
    <xf numFmtId="181" fontId="56" fillId="0" borderId="11" xfId="0" applyNumberFormat="1" applyFont="1" applyFill="1" applyBorder="1" applyAlignment="1" applyProtection="1">
      <alignment horizontal="center" vertical="center" wrapText="1"/>
      <protection locked="0"/>
    </xf>
    <xf numFmtId="0" fontId="42" fillId="0" borderId="0" xfId="0" applyFont="1" applyFill="1" applyAlignment="1">
      <alignment vertical="center"/>
    </xf>
    <xf numFmtId="0" fontId="57" fillId="0" borderId="0" xfId="0" applyFont="1" applyAlignment="1">
      <alignment vertical="center"/>
    </xf>
    <xf numFmtId="38" fontId="58" fillId="11" borderId="7" xfId="2" applyFont="1" applyFill="1" applyBorder="1" applyAlignment="1">
      <alignment vertical="center"/>
    </xf>
    <xf numFmtId="38" fontId="58" fillId="11" borderId="9" xfId="2" applyFont="1" applyFill="1" applyBorder="1" applyAlignment="1">
      <alignment vertical="center"/>
    </xf>
    <xf numFmtId="38" fontId="17" fillId="0" borderId="64" xfId="2" applyFont="1" applyFill="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45" fillId="0" borderId="0" xfId="0" applyFont="1" applyAlignment="1">
      <alignment vertical="center"/>
    </xf>
    <xf numFmtId="0" fontId="40" fillId="0" borderId="0" xfId="0" applyFont="1" applyAlignment="1">
      <alignment vertical="center"/>
    </xf>
    <xf numFmtId="0" fontId="0" fillId="3" borderId="34" xfId="0" applyFill="1" applyBorder="1" applyAlignment="1">
      <alignment horizontal="center" vertical="center"/>
    </xf>
    <xf numFmtId="0" fontId="0" fillId="2" borderId="34" xfId="0" applyFill="1"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vertical="center"/>
    </xf>
    <xf numFmtId="0" fontId="0" fillId="0" borderId="64" xfId="0" applyBorder="1" applyAlignment="1">
      <alignment vertical="center"/>
    </xf>
    <xf numFmtId="0" fontId="0" fillId="0" borderId="49" xfId="0" applyBorder="1" applyAlignment="1">
      <alignment vertical="center"/>
    </xf>
    <xf numFmtId="0" fontId="0" fillId="0" borderId="78" xfId="0" applyBorder="1" applyAlignment="1">
      <alignment horizontal="center" vertical="center"/>
    </xf>
    <xf numFmtId="0" fontId="0" fillId="0" borderId="2" xfId="0" applyBorder="1" applyAlignment="1">
      <alignment vertical="center"/>
    </xf>
    <xf numFmtId="0" fontId="0" fillId="0" borderId="79" xfId="0" applyBorder="1" applyAlignment="1">
      <alignment vertical="center"/>
    </xf>
    <xf numFmtId="0" fontId="9" fillId="0" borderId="11" xfId="0" applyFont="1" applyFill="1"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0" fillId="0" borderId="0" xfId="0" applyFill="1" applyAlignment="1">
      <alignment vertical="center"/>
    </xf>
    <xf numFmtId="0" fontId="53"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50" fillId="0" borderId="0" xfId="0" applyFont="1" applyFill="1" applyAlignment="1">
      <alignment vertical="center"/>
    </xf>
    <xf numFmtId="40" fontId="17" fillId="18" borderId="118" xfId="2" applyNumberFormat="1" applyFont="1" applyFill="1" applyBorder="1" applyAlignment="1">
      <alignment horizontal="center" vertical="center"/>
    </xf>
    <xf numFmtId="40" fontId="17" fillId="18" borderId="119" xfId="2" applyNumberFormat="1" applyFont="1" applyFill="1" applyBorder="1" applyAlignment="1">
      <alignment horizontal="center" vertical="center"/>
    </xf>
    <xf numFmtId="40" fontId="17" fillId="18" borderId="120" xfId="2" applyNumberFormat="1" applyFont="1" applyFill="1" applyBorder="1" applyAlignment="1">
      <alignment horizontal="center" vertical="center"/>
    </xf>
    <xf numFmtId="40" fontId="17" fillId="18" borderId="121" xfId="2" applyNumberFormat="1" applyFont="1" applyFill="1" applyBorder="1" applyAlignment="1">
      <alignment horizontal="center" vertical="center"/>
    </xf>
    <xf numFmtId="40" fontId="17" fillId="18" borderId="122" xfId="2" applyNumberFormat="1" applyFont="1" applyFill="1" applyBorder="1" applyAlignment="1">
      <alignment horizontal="center" vertical="center"/>
    </xf>
    <xf numFmtId="40" fontId="17" fillId="18" borderId="123" xfId="2" applyNumberFormat="1" applyFont="1" applyFill="1" applyBorder="1" applyAlignment="1">
      <alignment horizontal="center" vertical="center"/>
    </xf>
    <xf numFmtId="40" fontId="17" fillId="19" borderId="118" xfId="2" applyNumberFormat="1" applyFont="1" applyFill="1" applyBorder="1" applyAlignment="1">
      <alignment vertical="center"/>
    </xf>
    <xf numFmtId="40" fontId="17" fillId="19" borderId="124" xfId="2" applyNumberFormat="1" applyFont="1" applyFill="1" applyBorder="1" applyAlignment="1">
      <alignment vertical="center"/>
    </xf>
    <xf numFmtId="40" fontId="17" fillId="19" borderId="119" xfId="2" applyNumberFormat="1" applyFont="1" applyFill="1" applyBorder="1" applyAlignment="1">
      <alignment vertical="center"/>
    </xf>
    <xf numFmtId="40" fontId="17" fillId="19" borderId="125" xfId="2" applyNumberFormat="1" applyFont="1" applyFill="1" applyBorder="1" applyAlignment="1">
      <alignment vertical="center"/>
    </xf>
    <xf numFmtId="40" fontId="17" fillId="19" borderId="126" xfId="2" applyNumberFormat="1" applyFont="1" applyFill="1" applyBorder="1" applyAlignment="1">
      <alignment vertical="center"/>
    </xf>
    <xf numFmtId="40" fontId="17" fillId="19" borderId="32" xfId="2" applyNumberFormat="1" applyFont="1" applyFill="1" applyBorder="1" applyAlignment="1">
      <alignment vertical="center"/>
    </xf>
    <xf numFmtId="40" fontId="17" fillId="19" borderId="63" xfId="2" applyNumberFormat="1" applyFont="1" applyFill="1" applyBorder="1" applyAlignment="1">
      <alignment vertical="center"/>
    </xf>
    <xf numFmtId="40" fontId="17" fillId="19" borderId="127" xfId="2" applyNumberFormat="1" applyFont="1" applyFill="1" applyBorder="1" applyAlignment="1">
      <alignment vertical="center"/>
    </xf>
    <xf numFmtId="40" fontId="17" fillId="18" borderId="126" xfId="2" applyNumberFormat="1" applyFont="1" applyFill="1" applyBorder="1" applyAlignment="1">
      <alignment vertical="center"/>
    </xf>
    <xf numFmtId="40" fontId="17" fillId="18" borderId="32" xfId="2" applyNumberFormat="1" applyFont="1" applyFill="1" applyBorder="1" applyAlignment="1">
      <alignment vertical="center"/>
    </xf>
    <xf numFmtId="40" fontId="17" fillId="18" borderId="63" xfId="2" applyNumberFormat="1" applyFont="1" applyFill="1" applyBorder="1" applyAlignment="1">
      <alignment vertical="center"/>
    </xf>
    <xf numFmtId="40" fontId="17" fillId="18" borderId="127" xfId="2" applyNumberFormat="1" applyFont="1" applyFill="1" applyBorder="1" applyAlignment="1">
      <alignment vertical="center"/>
    </xf>
    <xf numFmtId="40" fontId="17" fillId="18" borderId="128" xfId="2" applyNumberFormat="1" applyFont="1" applyFill="1" applyBorder="1" applyAlignment="1">
      <alignment vertical="center"/>
    </xf>
    <xf numFmtId="40" fontId="17" fillId="18" borderId="80" xfId="2" applyNumberFormat="1" applyFont="1" applyFill="1" applyBorder="1" applyAlignment="1">
      <alignment vertical="center"/>
    </xf>
    <xf numFmtId="40" fontId="17" fillId="18" borderId="81" xfId="2" applyNumberFormat="1" applyFont="1" applyFill="1" applyBorder="1" applyAlignment="1">
      <alignment vertical="center"/>
    </xf>
    <xf numFmtId="40" fontId="17" fillId="18" borderId="129" xfId="2" applyNumberFormat="1" applyFont="1" applyFill="1" applyBorder="1" applyAlignment="1">
      <alignment vertical="center"/>
    </xf>
    <xf numFmtId="179" fontId="17" fillId="18" borderId="118" xfId="2" applyNumberFormat="1" applyFont="1" applyFill="1" applyBorder="1" applyAlignment="1">
      <alignment vertical="center"/>
    </xf>
    <xf numFmtId="179" fontId="17" fillId="18" borderId="124" xfId="2" applyNumberFormat="1" applyFont="1" applyFill="1" applyBorder="1" applyAlignment="1">
      <alignment vertical="center"/>
    </xf>
    <xf numFmtId="179" fontId="17" fillId="18" borderId="119" xfId="2" applyNumberFormat="1" applyFont="1" applyFill="1" applyBorder="1" applyAlignment="1">
      <alignment vertical="center"/>
    </xf>
    <xf numFmtId="179" fontId="17" fillId="18" borderId="125" xfId="2" applyNumberFormat="1" applyFont="1" applyFill="1" applyBorder="1" applyAlignment="1">
      <alignment vertical="center"/>
    </xf>
    <xf numFmtId="179" fontId="17" fillId="18" borderId="126" xfId="2" applyNumberFormat="1" applyFont="1" applyFill="1" applyBorder="1" applyAlignment="1">
      <alignment vertical="center"/>
    </xf>
    <xf numFmtId="179" fontId="17" fillId="18" borderId="32" xfId="2" applyNumberFormat="1" applyFont="1" applyFill="1" applyBorder="1" applyAlignment="1">
      <alignment vertical="center"/>
    </xf>
    <xf numFmtId="179" fontId="17" fillId="18" borderId="63" xfId="2" applyNumberFormat="1" applyFont="1" applyFill="1" applyBorder="1" applyAlignment="1">
      <alignment vertical="center"/>
    </xf>
    <xf numFmtId="179" fontId="17" fillId="18" borderId="127" xfId="2" applyNumberFormat="1" applyFont="1" applyFill="1" applyBorder="1" applyAlignment="1">
      <alignment vertical="center"/>
    </xf>
    <xf numFmtId="0" fontId="9" fillId="0" borderId="1" xfId="0" applyFont="1" applyFill="1" applyBorder="1" applyAlignment="1">
      <alignment horizontal="center" vertical="center"/>
    </xf>
    <xf numFmtId="0" fontId="4" fillId="0" borderId="0" xfId="0" applyFont="1" applyFill="1" applyAlignment="1">
      <alignment horizontal="left" vertical="center"/>
    </xf>
    <xf numFmtId="0" fontId="9" fillId="0" borderId="58" xfId="0" applyFont="1" applyFill="1" applyBorder="1" applyAlignment="1">
      <alignment horizontal="left" vertical="center"/>
    </xf>
    <xf numFmtId="0" fontId="9" fillId="0" borderId="58" xfId="0" applyFont="1" applyFill="1" applyBorder="1" applyAlignment="1">
      <alignment vertical="center"/>
    </xf>
    <xf numFmtId="0" fontId="9" fillId="0" borderId="0" xfId="0" applyFont="1" applyFill="1" applyAlignment="1">
      <alignment horizontal="right" vertical="center" wrapText="1"/>
    </xf>
    <xf numFmtId="0" fontId="13" fillId="0" borderId="53" xfId="0" applyFont="1" applyBorder="1" applyAlignment="1">
      <alignment horizontal="center" vertical="center"/>
    </xf>
    <xf numFmtId="0" fontId="13" fillId="0" borderId="22" xfId="0" applyFont="1" applyBorder="1" applyAlignment="1">
      <alignment vertical="center"/>
    </xf>
    <xf numFmtId="0" fontId="13" fillId="0" borderId="56" xfId="0" applyFont="1" applyBorder="1" applyAlignment="1">
      <alignment horizontal="center" vertical="center" wrapText="1"/>
    </xf>
    <xf numFmtId="0" fontId="13" fillId="0" borderId="56" xfId="0" applyFont="1" applyBorder="1" applyAlignment="1">
      <alignment vertical="center"/>
    </xf>
    <xf numFmtId="0" fontId="13" fillId="10" borderId="8" xfId="3" applyFont="1" applyFill="1" applyBorder="1" applyAlignment="1">
      <alignment horizontal="center" vertical="center" wrapText="1"/>
    </xf>
    <xf numFmtId="0" fontId="13" fillId="10" borderId="8" xfId="3" applyFont="1" applyFill="1" applyBorder="1" applyAlignment="1">
      <alignment horizontal="center" vertical="center" wrapText="1" shrinkToFit="1"/>
    </xf>
    <xf numFmtId="0" fontId="13" fillId="10" borderId="5" xfId="3" applyFont="1" applyFill="1" applyBorder="1" applyAlignment="1">
      <alignment horizontal="left" vertical="center" indent="1"/>
    </xf>
    <xf numFmtId="0" fontId="13" fillId="10" borderId="8" xfId="3" applyFont="1" applyFill="1" applyBorder="1" applyAlignment="1">
      <alignment horizontal="center" vertical="center"/>
    </xf>
    <xf numFmtId="0" fontId="13" fillId="10" borderId="5" xfId="3" applyFont="1" applyFill="1" applyBorder="1" applyAlignment="1">
      <alignment horizontal="center" vertical="center"/>
    </xf>
    <xf numFmtId="0" fontId="13" fillId="2" borderId="8" xfId="3" applyFont="1" applyFill="1" applyBorder="1" applyAlignment="1">
      <alignment horizontal="center" vertical="center" wrapText="1"/>
    </xf>
    <xf numFmtId="49" fontId="13" fillId="2" borderId="8" xfId="3" applyNumberFormat="1" applyFont="1" applyFill="1" applyBorder="1" applyAlignment="1" applyProtection="1">
      <alignment horizontal="center" vertical="center" shrinkToFit="1"/>
      <protection locked="0"/>
    </xf>
    <xf numFmtId="0" fontId="13" fillId="0" borderId="77" xfId="0" applyFont="1" applyBorder="1" applyAlignment="1">
      <alignment horizontal="center" vertical="center"/>
    </xf>
    <xf numFmtId="0" fontId="13" fillId="10" borderId="82" xfId="3" applyFont="1" applyFill="1" applyBorder="1" applyAlignment="1">
      <alignment horizontal="center" vertical="center"/>
    </xf>
    <xf numFmtId="0" fontId="13" fillId="0" borderId="29" xfId="0" applyFont="1" applyBorder="1" applyAlignment="1">
      <alignment vertical="center"/>
    </xf>
    <xf numFmtId="0" fontId="13" fillId="0" borderId="57" xfId="0" applyFont="1" applyBorder="1" applyAlignment="1">
      <alignment vertical="center"/>
    </xf>
    <xf numFmtId="38" fontId="13" fillId="0" borderId="0" xfId="2" applyFont="1" applyBorder="1" applyAlignment="1">
      <alignment horizontal="left" vertical="center" indent="2"/>
    </xf>
    <xf numFmtId="38" fontId="13" fillId="0" borderId="0" xfId="2" applyFont="1" applyBorder="1" applyAlignment="1">
      <alignment horizontal="left" vertical="center" indent="3"/>
    </xf>
    <xf numFmtId="0" fontId="9" fillId="0" borderId="1" xfId="0" applyFont="1" applyFill="1" applyBorder="1" applyAlignment="1">
      <alignment vertical="center"/>
    </xf>
    <xf numFmtId="0" fontId="0" fillId="0" borderId="0" xfId="0" applyAlignment="1">
      <alignment horizontal="left" vertical="center" indent="1"/>
    </xf>
    <xf numFmtId="177" fontId="0" fillId="0" borderId="130" xfId="0" applyNumberFormat="1" applyBorder="1" applyAlignment="1">
      <alignment horizontal="center" vertical="center" wrapText="1"/>
    </xf>
    <xf numFmtId="177" fontId="0" fillId="0" borderId="13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indent="1"/>
    </xf>
    <xf numFmtId="0" fontId="0" fillId="0" borderId="1" xfId="0" applyFill="1" applyBorder="1" applyAlignment="1">
      <alignment horizontal="center" vertical="center"/>
    </xf>
    <xf numFmtId="189" fontId="35" fillId="0" borderId="0" xfId="0" applyNumberFormat="1" applyFont="1" applyAlignment="1">
      <alignment horizontal="center" vertical="center"/>
    </xf>
    <xf numFmtId="177" fontId="0" fillId="0" borderId="1" xfId="0" applyNumberFormat="1" applyBorder="1" applyAlignment="1">
      <alignment horizontal="center" vertical="center" wrapText="1"/>
    </xf>
    <xf numFmtId="177" fontId="0" fillId="0" borderId="132" xfId="0" applyNumberFormat="1" applyBorder="1" applyAlignment="1">
      <alignment horizontal="center" vertical="center" wrapText="1"/>
    </xf>
    <xf numFmtId="0" fontId="0" fillId="0" borderId="54" xfId="0" applyBorder="1" applyAlignment="1">
      <alignment vertical="center"/>
    </xf>
    <xf numFmtId="0" fontId="17" fillId="0" borderId="32" xfId="0" applyFont="1" applyBorder="1" applyAlignment="1">
      <alignment horizontal="center" vertical="center" wrapText="1"/>
    </xf>
    <xf numFmtId="0" fontId="0" fillId="0" borderId="34" xfId="0" applyBorder="1" applyAlignment="1">
      <alignment vertical="center"/>
    </xf>
    <xf numFmtId="0" fontId="17" fillId="0" borderId="34" xfId="0" applyFont="1" applyBorder="1" applyAlignment="1">
      <alignment horizontal="center" vertical="center" wrapText="1"/>
    </xf>
    <xf numFmtId="0" fontId="0" fillId="0" borderId="13" xfId="0" applyBorder="1" applyAlignment="1">
      <alignment vertical="center"/>
    </xf>
    <xf numFmtId="0" fontId="17" fillId="0" borderId="31" xfId="0" applyFont="1" applyBorder="1" applyAlignment="1">
      <alignment horizontal="center" vertical="center" wrapText="1"/>
    </xf>
    <xf numFmtId="0" fontId="17" fillId="0" borderId="2" xfId="0" applyFont="1" applyBorder="1" applyAlignment="1">
      <alignment horizontal="center" vertical="center"/>
    </xf>
    <xf numFmtId="0" fontId="0" fillId="0" borderId="133" xfId="0" applyBorder="1" applyAlignment="1">
      <alignment horizontal="left" vertical="center" wrapText="1" indent="1"/>
    </xf>
    <xf numFmtId="0" fontId="0" fillId="0" borderId="2" xfId="0" applyFill="1" applyBorder="1" applyAlignment="1">
      <alignment horizontal="left" vertical="center" indent="1"/>
    </xf>
    <xf numFmtId="0" fontId="17" fillId="0" borderId="63" xfId="0" applyFont="1" applyBorder="1" applyAlignment="1">
      <alignment horizontal="center" vertical="center" wrapText="1"/>
    </xf>
    <xf numFmtId="0" fontId="0" fillId="0" borderId="1" xfId="0" applyBorder="1" applyAlignment="1">
      <alignment horizontal="left" vertical="center" wrapText="1" indent="1"/>
    </xf>
    <xf numFmtId="0" fontId="5" fillId="16" borderId="0" xfId="0" applyFont="1" applyFill="1" applyAlignment="1">
      <alignment vertical="center"/>
    </xf>
    <xf numFmtId="0" fontId="5" fillId="0" borderId="0" xfId="0" applyFont="1" applyAlignment="1">
      <alignment vertical="center"/>
    </xf>
    <xf numFmtId="177" fontId="50" fillId="0" borderId="133"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5" xfId="0" applyFont="1" applyFill="1" applyBorder="1" applyAlignment="1">
      <alignment horizontal="center" vertical="center"/>
    </xf>
    <xf numFmtId="0" fontId="47" fillId="0" borderId="76" xfId="0" applyFont="1" applyFill="1" applyBorder="1" applyAlignment="1">
      <alignment horizontal="left" vertical="center" indent="2"/>
    </xf>
    <xf numFmtId="0" fontId="48" fillId="0" borderId="33" xfId="0" applyFont="1" applyFill="1" applyBorder="1" applyAlignment="1">
      <alignment horizontal="left" vertical="center" indent="2"/>
    </xf>
    <xf numFmtId="0" fontId="48" fillId="0" borderId="8" xfId="0" applyFont="1" applyFill="1" applyBorder="1" applyAlignment="1">
      <alignment horizontal="left" vertical="center" indent="2"/>
    </xf>
    <xf numFmtId="0" fontId="1" fillId="15" borderId="88" xfId="0" applyFont="1" applyFill="1" applyBorder="1" applyAlignment="1">
      <alignment horizontal="center" vertical="center"/>
    </xf>
    <xf numFmtId="0" fontId="1" fillId="15" borderId="15" xfId="0" applyFont="1" applyFill="1" applyBorder="1" applyAlignment="1">
      <alignment horizontal="center" vertical="center"/>
    </xf>
    <xf numFmtId="0" fontId="4" fillId="0" borderId="91" xfId="0" applyFont="1" applyFill="1" applyBorder="1" applyAlignment="1">
      <alignment vertical="center"/>
    </xf>
    <xf numFmtId="0" fontId="4" fillId="0" borderId="5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Border="1" applyAlignment="1">
      <alignment vertical="center"/>
    </xf>
    <xf numFmtId="0" fontId="4" fillId="0" borderId="57" xfId="0" applyFont="1" applyFill="1" applyBorder="1" applyAlignment="1">
      <alignment vertical="center"/>
    </xf>
    <xf numFmtId="0" fontId="4" fillId="0" borderId="86" xfId="0" applyFont="1" applyFill="1" applyBorder="1" applyAlignment="1">
      <alignment vertical="center"/>
    </xf>
    <xf numFmtId="0" fontId="4" fillId="0" borderId="28" xfId="0" applyFont="1" applyFill="1" applyBorder="1" applyAlignment="1">
      <alignment vertical="center"/>
    </xf>
    <xf numFmtId="0" fontId="4" fillId="0" borderId="23" xfId="0" applyFont="1" applyFill="1" applyBorder="1" applyAlignment="1">
      <alignment vertical="center"/>
    </xf>
    <xf numFmtId="0" fontId="1" fillId="15" borderId="76" xfId="0" applyFont="1" applyFill="1" applyBorder="1" applyAlignment="1">
      <alignment horizontal="left" vertical="center" wrapText="1" indent="1"/>
    </xf>
    <xf numFmtId="0" fontId="4" fillId="15" borderId="33" xfId="0" applyFont="1" applyFill="1" applyBorder="1" applyAlignment="1">
      <alignment horizontal="left" vertical="center" indent="1"/>
    </xf>
    <xf numFmtId="0" fontId="4" fillId="15" borderId="84" xfId="0" applyFont="1" applyFill="1" applyBorder="1" applyAlignment="1">
      <alignment horizontal="left" vertical="center" wrapText="1"/>
    </xf>
    <xf numFmtId="0" fontId="4" fillId="15" borderId="7" xfId="0" applyFont="1" applyFill="1" applyBorder="1" applyAlignment="1">
      <alignment horizontal="left" vertical="center" wrapText="1"/>
    </xf>
    <xf numFmtId="0" fontId="0" fillId="15" borderId="87" xfId="0" applyFill="1" applyBorder="1" applyAlignment="1">
      <alignment horizontal="center" vertical="center"/>
    </xf>
    <xf numFmtId="0" fontId="0" fillId="15" borderId="55" xfId="0" applyFill="1" applyBorder="1" applyAlignment="1">
      <alignment horizontal="center" vertical="center"/>
    </xf>
    <xf numFmtId="0" fontId="1" fillId="15" borderId="55" xfId="0" applyFont="1" applyFill="1" applyBorder="1" applyAlignment="1">
      <alignment horizontal="center" vertical="center"/>
    </xf>
    <xf numFmtId="0" fontId="9" fillId="17" borderId="28" xfId="0" applyFont="1" applyFill="1" applyBorder="1" applyAlignment="1">
      <alignment horizontal="left" vertical="center" wrapText="1"/>
    </xf>
    <xf numFmtId="0" fontId="9" fillId="17" borderId="23" xfId="0" applyFont="1" applyFill="1" applyBorder="1" applyAlignment="1">
      <alignment horizontal="left" vertical="center" wrapText="1"/>
    </xf>
    <xf numFmtId="0" fontId="61" fillId="17" borderId="34" xfId="0" applyFont="1" applyFill="1" applyBorder="1" applyAlignment="1">
      <alignment horizontal="center" vertical="center" wrapText="1"/>
    </xf>
    <xf numFmtId="0" fontId="61" fillId="17" borderId="2" xfId="0" applyFont="1" applyFill="1" applyBorder="1" applyAlignment="1">
      <alignment horizontal="center" vertical="center" wrapText="1"/>
    </xf>
    <xf numFmtId="0" fontId="9" fillId="15" borderId="85" xfId="0" applyFont="1" applyFill="1" applyBorder="1" applyAlignment="1">
      <alignment horizontal="left" vertical="center" wrapText="1"/>
    </xf>
    <xf numFmtId="0" fontId="4" fillId="15" borderId="85" xfId="0" applyFont="1" applyFill="1" applyBorder="1" applyAlignment="1">
      <alignment horizontal="left" vertical="center" wrapText="1"/>
    </xf>
    <xf numFmtId="0" fontId="0" fillId="15" borderId="86" xfId="0" applyFill="1" applyBorder="1" applyAlignment="1">
      <alignment horizontal="left" vertical="center" wrapText="1" indent="1"/>
    </xf>
    <xf numFmtId="0" fontId="4" fillId="15" borderId="28" xfId="0" applyFont="1" applyFill="1" applyBorder="1" applyAlignment="1">
      <alignment horizontal="left" vertical="center" indent="1"/>
    </xf>
    <xf numFmtId="0" fontId="61" fillId="17" borderId="1" xfId="0" applyFont="1" applyFill="1" applyBorder="1" applyAlignment="1">
      <alignment horizontal="center" vertical="center"/>
    </xf>
    <xf numFmtId="0" fontId="42" fillId="17" borderId="28" xfId="0" applyFont="1" applyFill="1" applyBorder="1" applyAlignment="1">
      <alignment horizontal="left" vertical="center" wrapText="1"/>
    </xf>
    <xf numFmtId="0" fontId="41" fillId="0" borderId="0" xfId="0" applyFont="1" applyAlignment="1">
      <alignment horizontal="center" vertical="center"/>
    </xf>
    <xf numFmtId="0" fontId="46" fillId="0" borderId="76" xfId="1" applyFont="1" applyBorder="1" applyAlignment="1" applyProtection="1">
      <alignment horizontal="left" vertical="center" wrapText="1" indent="2"/>
    </xf>
    <xf numFmtId="0" fontId="46" fillId="0" borderId="33" xfId="1" applyFont="1" applyBorder="1" applyAlignment="1" applyProtection="1">
      <alignment horizontal="left" vertical="center" wrapText="1" indent="2"/>
    </xf>
    <xf numFmtId="0" fontId="46" fillId="0" borderId="8" xfId="1" applyFont="1" applyBorder="1" applyAlignment="1" applyProtection="1">
      <alignment horizontal="left" vertical="center" wrapText="1" indent="2"/>
    </xf>
    <xf numFmtId="0" fontId="61" fillId="17" borderId="76" xfId="0" applyFont="1" applyFill="1" applyBorder="1" applyAlignment="1">
      <alignment horizontal="center" vertical="center"/>
    </xf>
    <xf numFmtId="0" fontId="62" fillId="17" borderId="33" xfId="0" applyFont="1" applyFill="1" applyBorder="1" applyAlignment="1">
      <alignment horizontal="center" vertical="center"/>
    </xf>
    <xf numFmtId="0" fontId="62" fillId="17" borderId="8" xfId="0" applyFont="1" applyFill="1" applyBorder="1" applyAlignment="1">
      <alignment horizontal="center" vertical="center"/>
    </xf>
    <xf numFmtId="0" fontId="30" fillId="0" borderId="58" xfId="0" applyFont="1" applyFill="1" applyBorder="1" applyAlignment="1">
      <alignment horizontal="left" vertical="top" wrapText="1"/>
    </xf>
    <xf numFmtId="0" fontId="30" fillId="0" borderId="0" xfId="0" applyFont="1" applyFill="1" applyBorder="1" applyAlignment="1">
      <alignment horizontal="left" vertical="top" wrapText="1"/>
    </xf>
    <xf numFmtId="0" fontId="62" fillId="17" borderId="89" xfId="0" applyFont="1" applyFill="1" applyBorder="1" applyAlignment="1">
      <alignment horizontal="center" vertical="center" wrapText="1"/>
    </xf>
    <xf numFmtId="0" fontId="62" fillId="17" borderId="9" xfId="0" applyFont="1" applyFill="1" applyBorder="1" applyAlignment="1">
      <alignment horizontal="center" vertical="center" wrapText="1"/>
    </xf>
    <xf numFmtId="0" fontId="47" fillId="0" borderId="76" xfId="0" applyFont="1" applyBorder="1" applyAlignment="1">
      <alignment horizontal="left" vertical="center" wrapText="1" indent="2"/>
    </xf>
    <xf numFmtId="0" fontId="48" fillId="0" borderId="33" xfId="0" applyFont="1" applyBorder="1" applyAlignment="1">
      <alignment horizontal="left" vertical="center" wrapText="1" indent="2"/>
    </xf>
    <xf numFmtId="0" fontId="48" fillId="0" borderId="8" xfId="0" applyFont="1" applyBorder="1" applyAlignment="1">
      <alignment horizontal="left" vertical="center" wrapText="1" indent="2"/>
    </xf>
    <xf numFmtId="0" fontId="47" fillId="0" borderId="33" xfId="0" applyFont="1" applyBorder="1" applyAlignment="1">
      <alignment horizontal="left" vertical="center" wrapText="1" indent="2"/>
    </xf>
    <xf numFmtId="0" fontId="47" fillId="0" borderId="8" xfId="0" applyFont="1" applyBorder="1" applyAlignment="1">
      <alignment horizontal="left" vertical="center" wrapText="1" indent="2"/>
    </xf>
    <xf numFmtId="0" fontId="4" fillId="15" borderId="75" xfId="0" applyFont="1" applyFill="1" applyBorder="1" applyAlignment="1">
      <alignment horizontal="left" vertical="center" wrapText="1" indent="1"/>
    </xf>
    <xf numFmtId="0" fontId="4" fillId="15" borderId="60" xfId="0" applyFont="1" applyFill="1" applyBorder="1" applyAlignment="1">
      <alignment horizontal="left" vertical="center" indent="1"/>
    </xf>
    <xf numFmtId="0" fontId="1" fillId="15" borderId="87" xfId="0" applyFont="1" applyFill="1" applyBorder="1" applyAlignment="1">
      <alignment horizontal="center" vertical="center"/>
    </xf>
    <xf numFmtId="0" fontId="4" fillId="15" borderId="55" xfId="0" applyFont="1" applyFill="1" applyBorder="1" applyAlignment="1">
      <alignment horizontal="center" vertical="center"/>
    </xf>
    <xf numFmtId="0" fontId="50" fillId="0" borderId="87" xfId="0" applyFont="1" applyBorder="1" applyAlignment="1">
      <alignment horizontal="center" vertical="center"/>
    </xf>
    <xf numFmtId="0" fontId="50" fillId="0" borderId="55" xfId="0" applyFont="1" applyBorder="1" applyAlignment="1">
      <alignment horizontal="center" vertical="center"/>
    </xf>
    <xf numFmtId="0" fontId="50" fillId="0" borderId="15" xfId="0" applyFont="1" applyBorder="1" applyAlignment="1">
      <alignment horizontal="center" vertical="center"/>
    </xf>
    <xf numFmtId="0" fontId="61" fillId="17" borderId="38" xfId="0" applyFont="1" applyFill="1" applyBorder="1" applyAlignment="1">
      <alignment horizontal="center" vertical="center" wrapText="1"/>
    </xf>
    <xf numFmtId="0" fontId="61" fillId="17" borderId="78" xfId="0" applyFont="1" applyFill="1" applyBorder="1" applyAlignment="1">
      <alignment horizontal="center" vertical="center" wrapText="1"/>
    </xf>
    <xf numFmtId="0" fontId="61" fillId="17" borderId="89" xfId="0" applyFont="1" applyFill="1" applyBorder="1" applyAlignment="1">
      <alignment horizontal="left" vertical="center" wrapText="1" indent="1"/>
    </xf>
    <xf numFmtId="0" fontId="61" fillId="17" borderId="90" xfId="0" applyFont="1" applyFill="1" applyBorder="1" applyAlignment="1">
      <alignment horizontal="left" vertical="center" wrapText="1" indent="1"/>
    </xf>
    <xf numFmtId="0" fontId="61" fillId="17" borderId="9" xfId="0" applyFont="1" applyFill="1" applyBorder="1" applyAlignment="1">
      <alignment horizontal="left" vertical="center" wrapText="1" indent="1"/>
    </xf>
    <xf numFmtId="0" fontId="47" fillId="0" borderId="84" xfId="0" applyFont="1" applyBorder="1" applyAlignment="1">
      <alignment horizontal="left" vertical="center" wrapText="1" indent="2"/>
    </xf>
    <xf numFmtId="0" fontId="48" fillId="0" borderId="85" xfId="0" applyFont="1" applyBorder="1" applyAlignment="1">
      <alignment horizontal="left" vertical="center" wrapText="1" indent="2"/>
    </xf>
    <xf numFmtId="0" fontId="48" fillId="0" borderId="7" xfId="0" applyFont="1" applyBorder="1" applyAlignment="1">
      <alignment horizontal="left" vertical="center" wrapText="1" indent="2"/>
    </xf>
    <xf numFmtId="0" fontId="13" fillId="10" borderId="84" xfId="3" applyFont="1" applyFill="1" applyBorder="1" applyAlignment="1">
      <alignment horizontal="left" vertical="center" indent="1" shrinkToFit="1"/>
    </xf>
    <xf numFmtId="0" fontId="13" fillId="10" borderId="7" xfId="3" applyFont="1" applyFill="1" applyBorder="1" applyAlignment="1">
      <alignment horizontal="left" vertical="center" indent="1" shrinkToFit="1"/>
    </xf>
    <xf numFmtId="0" fontId="13" fillId="10" borderId="76" xfId="3" applyFont="1" applyFill="1" applyBorder="1" applyAlignment="1">
      <alignment horizontal="left" vertical="center" indent="1" shrinkToFit="1"/>
    </xf>
    <xf numFmtId="0" fontId="13" fillId="10" borderId="8" xfId="3" applyFont="1" applyFill="1" applyBorder="1" applyAlignment="1">
      <alignment horizontal="left" vertical="center" indent="1" shrinkToFit="1"/>
    </xf>
    <xf numFmtId="0" fontId="17" fillId="20" borderId="53" xfId="0" applyFont="1" applyFill="1" applyBorder="1" applyAlignment="1">
      <alignment horizontal="center" vertical="center"/>
    </xf>
    <xf numFmtId="0" fontId="17" fillId="20" borderId="22" xfId="0" applyFont="1" applyFill="1" applyBorder="1" applyAlignment="1">
      <alignment horizontal="center" vertical="center"/>
    </xf>
    <xf numFmtId="0" fontId="42" fillId="0" borderId="0" xfId="0" applyFont="1" applyBorder="1" applyAlignment="1">
      <alignment horizontal="center" vertical="center"/>
    </xf>
    <xf numFmtId="0" fontId="1" fillId="0" borderId="0" xfId="0" applyFont="1" applyBorder="1" applyAlignment="1">
      <alignment horizontal="center" vertical="center"/>
    </xf>
    <xf numFmtId="0" fontId="17" fillId="20" borderId="85" xfId="0" applyFont="1" applyFill="1" applyBorder="1" applyAlignment="1">
      <alignment horizontal="center" vertical="center"/>
    </xf>
    <xf numFmtId="0" fontId="17" fillId="20" borderId="78" xfId="0" applyFont="1" applyFill="1" applyBorder="1" applyAlignment="1">
      <alignment horizontal="center" vertical="center"/>
    </xf>
    <xf numFmtId="0" fontId="17" fillId="20" borderId="92" xfId="0" applyFont="1" applyFill="1" applyBorder="1" applyAlignment="1">
      <alignment horizontal="center" vertical="center"/>
    </xf>
    <xf numFmtId="0" fontId="17" fillId="20" borderId="38" xfId="0" applyFont="1" applyFill="1" applyBorder="1" applyAlignment="1">
      <alignment horizontal="center" vertical="center"/>
    </xf>
    <xf numFmtId="0" fontId="13" fillId="0" borderId="53" xfId="0" applyFont="1" applyBorder="1" applyAlignment="1">
      <alignment horizontal="center" vertical="center"/>
    </xf>
    <xf numFmtId="0" fontId="13" fillId="0" borderId="22" xfId="0" applyFont="1" applyBorder="1" applyAlignment="1">
      <alignment horizontal="center" vertical="center"/>
    </xf>
    <xf numFmtId="0" fontId="17" fillId="13" borderId="53" xfId="0" applyFont="1" applyFill="1" applyBorder="1" applyAlignment="1">
      <alignment horizontal="center" vertical="center"/>
    </xf>
    <xf numFmtId="0" fontId="17" fillId="13" borderId="22" xfId="0" applyFont="1" applyFill="1" applyBorder="1" applyAlignment="1">
      <alignment horizontal="center" vertical="center"/>
    </xf>
    <xf numFmtId="0" fontId="17" fillId="10" borderId="53" xfId="0" applyFont="1" applyFill="1" applyBorder="1" applyAlignment="1">
      <alignment horizontal="center" vertical="center" wrapText="1"/>
    </xf>
    <xf numFmtId="0" fontId="17" fillId="10" borderId="22" xfId="0" applyFont="1" applyFill="1" applyBorder="1" applyAlignment="1">
      <alignment horizontal="center" vertical="center"/>
    </xf>
    <xf numFmtId="0" fontId="13" fillId="0" borderId="91" xfId="0" applyFont="1" applyBorder="1" applyAlignment="1">
      <alignment horizontal="center" vertical="center"/>
    </xf>
    <xf numFmtId="0" fontId="13" fillId="0" borderId="29" xfId="0" applyFont="1" applyBorder="1" applyAlignment="1">
      <alignment horizontal="center" vertical="center"/>
    </xf>
    <xf numFmtId="0" fontId="13" fillId="0" borderId="86" xfId="0" applyFont="1" applyBorder="1" applyAlignment="1">
      <alignment horizontal="center" vertical="center"/>
    </xf>
    <xf numFmtId="0" fontId="13" fillId="0" borderId="23" xfId="0" applyFont="1" applyBorder="1" applyAlignment="1">
      <alignment horizontal="center" vertical="center"/>
    </xf>
    <xf numFmtId="0" fontId="13" fillId="10" borderId="76" xfId="3" applyFont="1" applyFill="1" applyBorder="1" applyAlignment="1">
      <alignment horizontal="left" vertical="center" indent="1"/>
    </xf>
    <xf numFmtId="0" fontId="13" fillId="10" borderId="8" xfId="3" applyFont="1" applyFill="1" applyBorder="1" applyAlignment="1">
      <alignment horizontal="left" vertical="center" indent="1"/>
    </xf>
    <xf numFmtId="0" fontId="13" fillId="0" borderId="76" xfId="3" applyFont="1" applyBorder="1" applyAlignment="1">
      <alignment horizontal="left" vertical="center" indent="1"/>
    </xf>
    <xf numFmtId="0" fontId="13" fillId="0" borderId="8" xfId="3" applyFont="1" applyBorder="1" applyAlignment="1">
      <alignment horizontal="left" vertical="center" indent="1"/>
    </xf>
    <xf numFmtId="0" fontId="13" fillId="0" borderId="76" xfId="3" applyFont="1" applyFill="1" applyBorder="1" applyAlignment="1">
      <alignment horizontal="left" vertical="center" indent="1"/>
    </xf>
    <xf numFmtId="0" fontId="13" fillId="0" borderId="8" xfId="3" applyFont="1" applyFill="1" applyBorder="1" applyAlignment="1">
      <alignment horizontal="left" vertical="center" indent="1"/>
    </xf>
    <xf numFmtId="0" fontId="13" fillId="0" borderId="93" xfId="3" applyFont="1" applyBorder="1" applyAlignment="1">
      <alignment horizontal="left" vertical="center" indent="1"/>
    </xf>
    <xf numFmtId="0" fontId="13" fillId="0" borderId="94" xfId="3" applyFont="1" applyBorder="1" applyAlignment="1">
      <alignment horizontal="left" vertical="center" indent="1"/>
    </xf>
    <xf numFmtId="0" fontId="13" fillId="0" borderId="93" xfId="3" applyFont="1" applyBorder="1" applyAlignment="1">
      <alignment horizontal="left" vertical="center" wrapText="1" indent="1"/>
    </xf>
    <xf numFmtId="0" fontId="13" fillId="0" borderId="94" xfId="3" applyFont="1" applyBorder="1" applyAlignment="1">
      <alignment horizontal="left" vertical="center" wrapText="1" indent="1"/>
    </xf>
    <xf numFmtId="0" fontId="13" fillId="10" borderId="76" xfId="3" applyFont="1" applyFill="1" applyBorder="1" applyAlignment="1">
      <alignment horizontal="left" vertical="center" wrapText="1" indent="1"/>
    </xf>
    <xf numFmtId="0" fontId="13" fillId="10" borderId="8" xfId="3" applyFont="1" applyFill="1" applyBorder="1" applyAlignment="1">
      <alignment horizontal="left" vertical="center" wrapText="1" indent="1"/>
    </xf>
    <xf numFmtId="0" fontId="17" fillId="3" borderId="87"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14" xfId="0" applyFont="1" applyFill="1" applyBorder="1" applyAlignment="1">
      <alignment horizontal="center" vertical="center"/>
    </xf>
    <xf numFmtId="0" fontId="13" fillId="0" borderId="84" xfId="0" applyFont="1" applyBorder="1" applyAlignment="1">
      <alignment horizontal="left" vertical="center" indent="1"/>
    </xf>
    <xf numFmtId="0" fontId="13" fillId="0" borderId="7" xfId="0" applyFont="1" applyBorder="1" applyAlignment="1">
      <alignment horizontal="left" vertical="center" indent="1"/>
    </xf>
    <xf numFmtId="0" fontId="13" fillId="0" borderId="86" xfId="0" applyFont="1" applyBorder="1" applyAlignment="1">
      <alignment horizontal="left" vertical="center" indent="1"/>
    </xf>
    <xf numFmtId="0" fontId="13" fillId="0" borderId="23" xfId="0" applyFont="1" applyBorder="1" applyAlignment="1">
      <alignment horizontal="left" vertical="center" indent="1"/>
    </xf>
    <xf numFmtId="0" fontId="13" fillId="0" borderId="76" xfId="3" applyFont="1" applyBorder="1" applyAlignment="1">
      <alignment horizontal="left" vertical="center" wrapText="1" indent="1"/>
    </xf>
    <xf numFmtId="0" fontId="13" fillId="0" borderId="8" xfId="3" applyFont="1" applyBorder="1" applyAlignment="1">
      <alignment horizontal="left" vertical="center" wrapText="1" indent="1"/>
    </xf>
    <xf numFmtId="0" fontId="42" fillId="0" borderId="89" xfId="0" applyFont="1" applyBorder="1" applyAlignment="1">
      <alignment horizontal="left" vertical="center" wrapText="1" indent="1"/>
    </xf>
    <xf numFmtId="0" fontId="42" fillId="0" borderId="9" xfId="0" applyFont="1" applyBorder="1" applyAlignment="1">
      <alignment horizontal="left" vertical="center" indent="1"/>
    </xf>
    <xf numFmtId="0" fontId="42" fillId="0" borderId="84" xfId="0" applyFont="1" applyBorder="1" applyAlignment="1">
      <alignment horizontal="left" vertical="center" wrapText="1" indent="1"/>
    </xf>
    <xf numFmtId="0" fontId="42" fillId="0" borderId="7" xfId="0" applyFont="1" applyBorder="1" applyAlignment="1">
      <alignment horizontal="left" vertical="center" indent="1"/>
    </xf>
    <xf numFmtId="0" fontId="13" fillId="10" borderId="93" xfId="3" applyFont="1" applyFill="1" applyBorder="1" applyAlignment="1">
      <alignment horizontal="center" vertical="center"/>
    </xf>
    <xf numFmtId="0" fontId="13" fillId="10" borderId="95" xfId="3" applyFont="1" applyFill="1" applyBorder="1" applyAlignment="1">
      <alignment horizontal="center" vertical="center"/>
    </xf>
    <xf numFmtId="0" fontId="13" fillId="0" borderId="93" xfId="3" applyFont="1" applyBorder="1" applyAlignment="1">
      <alignment horizontal="center" vertical="center" wrapText="1"/>
    </xf>
    <xf numFmtId="0" fontId="13" fillId="0" borderId="94" xfId="3" applyFont="1" applyBorder="1" applyAlignment="1">
      <alignment horizontal="center" vertical="center" wrapText="1"/>
    </xf>
    <xf numFmtId="0" fontId="13" fillId="0" borderId="76" xfId="3" applyFont="1" applyFill="1" applyBorder="1" applyAlignment="1">
      <alignment horizontal="left" vertical="center" wrapText="1" indent="1"/>
    </xf>
    <xf numFmtId="0" fontId="13" fillId="0" borderId="8" xfId="3" applyFont="1" applyFill="1" applyBorder="1" applyAlignment="1">
      <alignment horizontal="left" vertical="center" wrapText="1" indent="1"/>
    </xf>
    <xf numFmtId="0" fontId="13" fillId="2" borderId="93" xfId="3" applyFont="1" applyFill="1" applyBorder="1" applyAlignment="1">
      <alignment horizontal="center" vertical="center" wrapText="1"/>
    </xf>
    <xf numFmtId="0" fontId="13" fillId="2" borderId="95" xfId="3" applyFont="1" applyFill="1" applyBorder="1" applyAlignment="1">
      <alignment horizontal="center" vertical="center" wrapText="1"/>
    </xf>
    <xf numFmtId="0" fontId="13" fillId="2" borderId="94" xfId="3" applyFont="1" applyFill="1" applyBorder="1" applyAlignment="1">
      <alignment horizontal="center" vertical="center" wrapText="1"/>
    </xf>
    <xf numFmtId="0" fontId="17" fillId="3" borderId="15" xfId="0" applyFont="1" applyFill="1" applyBorder="1" applyAlignment="1">
      <alignment horizontal="center" vertical="center"/>
    </xf>
    <xf numFmtId="0" fontId="50" fillId="0" borderId="48" xfId="0" applyFont="1" applyBorder="1" applyAlignment="1">
      <alignment horizontal="center" vertical="center"/>
    </xf>
    <xf numFmtId="0" fontId="50" fillId="0" borderId="49"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3" fillId="0" borderId="12" xfId="3" applyFont="1" applyBorder="1" applyAlignment="1">
      <alignment horizontal="center" vertical="center" wrapText="1"/>
    </xf>
    <xf numFmtId="0" fontId="3" fillId="0" borderId="90" xfId="3" applyFont="1" applyBorder="1">
      <alignment vertical="center"/>
    </xf>
    <xf numFmtId="0" fontId="3" fillId="0" borderId="79" xfId="3" applyFont="1" applyBorder="1">
      <alignment vertical="center"/>
    </xf>
    <xf numFmtId="49" fontId="3" fillId="0" borderId="12" xfId="3" applyNumberFormat="1" applyFont="1" applyFill="1" applyBorder="1" applyAlignment="1" applyProtection="1">
      <alignment horizontal="center" vertical="center" shrinkToFit="1"/>
    </xf>
    <xf numFmtId="49" fontId="3" fillId="0" borderId="90" xfId="3" applyNumberFormat="1" applyFont="1" applyFill="1" applyBorder="1" applyAlignment="1" applyProtection="1">
      <alignment horizontal="center" vertical="center" shrinkToFit="1"/>
    </xf>
    <xf numFmtId="0" fontId="3" fillId="0" borderId="96" xfId="3" applyFont="1" applyBorder="1" applyAlignment="1">
      <alignment horizontal="center" vertical="center" wrapText="1"/>
    </xf>
    <xf numFmtId="0" fontId="3" fillId="0" borderId="36" xfId="3" applyFont="1" applyBorder="1">
      <alignment vertical="center"/>
    </xf>
    <xf numFmtId="0" fontId="3" fillId="0" borderId="30" xfId="3" applyFont="1" applyBorder="1">
      <alignment vertical="center"/>
    </xf>
    <xf numFmtId="0" fontId="3" fillId="0" borderId="81" xfId="3" applyFont="1" applyBorder="1">
      <alignment vertical="center"/>
    </xf>
    <xf numFmtId="0" fontId="3" fillId="0" borderId="86" xfId="3" applyFont="1" applyBorder="1">
      <alignment vertical="center"/>
    </xf>
    <xf numFmtId="0" fontId="3" fillId="0" borderId="97" xfId="3" applyFont="1" applyBorder="1">
      <alignment vertical="center"/>
    </xf>
    <xf numFmtId="0" fontId="3" fillId="0" borderId="89" xfId="3" applyFont="1" applyBorder="1" applyAlignment="1">
      <alignment horizontal="center" vertical="center"/>
    </xf>
    <xf numFmtId="0" fontId="3" fillId="0" borderId="84" xfId="3" applyFont="1" applyBorder="1" applyAlignment="1">
      <alignment horizontal="center" vertical="center"/>
    </xf>
    <xf numFmtId="0" fontId="3" fillId="0" borderId="85" xfId="3" applyFont="1" applyBorder="1">
      <alignment vertical="center"/>
    </xf>
    <xf numFmtId="0" fontId="3" fillId="0" borderId="60" xfId="3" applyFont="1" applyBorder="1">
      <alignment vertical="center"/>
    </xf>
    <xf numFmtId="0" fontId="3" fillId="2" borderId="76" xfId="3" applyFont="1" applyFill="1" applyBorder="1" applyAlignment="1">
      <alignment horizontal="center" vertical="center"/>
    </xf>
    <xf numFmtId="0" fontId="3" fillId="2" borderId="33" xfId="3" applyFont="1" applyFill="1" applyBorder="1">
      <alignment vertical="center"/>
    </xf>
    <xf numFmtId="0" fontId="3" fillId="2" borderId="76" xfId="3" applyFont="1" applyFill="1" applyBorder="1" applyAlignment="1">
      <alignment horizontal="center" vertical="center" wrapText="1"/>
    </xf>
    <xf numFmtId="0" fontId="3" fillId="2" borderId="33" xfId="3" applyFont="1" applyFill="1" applyBorder="1" applyAlignment="1">
      <alignment horizontal="center" vertical="center" wrapText="1"/>
    </xf>
    <xf numFmtId="0" fontId="3" fillId="0" borderId="76" xfId="3" applyFont="1" applyBorder="1" applyAlignment="1">
      <alignment horizontal="center" vertical="center"/>
    </xf>
    <xf numFmtId="0" fontId="3" fillId="0" borderId="33" xfId="3" applyFont="1" applyBorder="1" applyAlignment="1">
      <alignment horizontal="center" vertical="center"/>
    </xf>
    <xf numFmtId="0" fontId="3" fillId="0" borderId="13" xfId="3" applyFont="1" applyBorder="1" applyAlignment="1">
      <alignment horizontal="center" vertical="center" wrapText="1"/>
    </xf>
    <xf numFmtId="0" fontId="3" fillId="0" borderId="69" xfId="3" applyFont="1" applyBorder="1">
      <alignment vertical="center"/>
    </xf>
    <xf numFmtId="0" fontId="3" fillId="0" borderId="31" xfId="3" applyFont="1" applyBorder="1">
      <alignment vertical="center"/>
    </xf>
    <xf numFmtId="0" fontId="3" fillId="0" borderId="63" xfId="3" applyFont="1" applyBorder="1">
      <alignment vertical="center"/>
    </xf>
    <xf numFmtId="0" fontId="3" fillId="0" borderId="34" xfId="3" applyFont="1" applyBorder="1" applyAlignment="1">
      <alignment horizontal="center" vertical="center"/>
    </xf>
    <xf numFmtId="0" fontId="3" fillId="0" borderId="33" xfId="3" applyFont="1" applyBorder="1">
      <alignment vertical="center"/>
    </xf>
    <xf numFmtId="0" fontId="3" fillId="0" borderId="2" xfId="3" applyFont="1" applyBorder="1">
      <alignment vertical="center"/>
    </xf>
    <xf numFmtId="0" fontId="12" fillId="0" borderId="34" xfId="3" applyFont="1" applyBorder="1" applyAlignment="1">
      <alignment horizontal="center" vertical="center"/>
    </xf>
    <xf numFmtId="0" fontId="12" fillId="0" borderId="33" xfId="3" applyFont="1" applyBorder="1" applyAlignment="1">
      <alignment horizontal="center" vertical="center"/>
    </xf>
    <xf numFmtId="0" fontId="12" fillId="0" borderId="2" xfId="3" applyFont="1" applyBorder="1" applyAlignment="1">
      <alignment horizontal="center" vertical="center"/>
    </xf>
    <xf numFmtId="0" fontId="3" fillId="0" borderId="13" xfId="3" applyFont="1" applyBorder="1" applyAlignment="1">
      <alignment horizontal="center" vertical="center"/>
    </xf>
    <xf numFmtId="0" fontId="3" fillId="0" borderId="2" xfId="3" applyFont="1" applyBorder="1" applyAlignment="1">
      <alignment horizontal="center" vertical="center"/>
    </xf>
    <xf numFmtId="0" fontId="3" fillId="8" borderId="91" xfId="3" applyFont="1" applyFill="1" applyBorder="1" applyAlignment="1">
      <alignment horizontal="center" vertical="center" wrapText="1"/>
    </xf>
    <xf numFmtId="0" fontId="3" fillId="0" borderId="29" xfId="3" applyFont="1" applyBorder="1" applyAlignment="1">
      <alignment vertical="center"/>
    </xf>
    <xf numFmtId="0" fontId="3" fillId="8" borderId="30" xfId="3" applyFont="1" applyFill="1" applyBorder="1" applyAlignment="1">
      <alignment vertical="center"/>
    </xf>
    <xf numFmtId="0" fontId="3" fillId="0" borderId="57" xfId="3" applyFont="1" applyBorder="1" applyAlignment="1">
      <alignment vertical="center"/>
    </xf>
    <xf numFmtId="0" fontId="3" fillId="8" borderId="86" xfId="3" applyFont="1" applyFill="1" applyBorder="1" applyAlignment="1">
      <alignment vertical="center"/>
    </xf>
    <xf numFmtId="0" fontId="3" fillId="0" borderId="23" xfId="3" applyFont="1" applyBorder="1" applyAlignment="1">
      <alignment vertical="center"/>
    </xf>
    <xf numFmtId="0" fontId="3" fillId="4" borderId="34" xfId="3" applyFont="1" applyFill="1" applyBorder="1" applyAlignment="1">
      <alignment horizontal="center" vertical="center"/>
    </xf>
    <xf numFmtId="0" fontId="3" fillId="4" borderId="33" xfId="3" applyFont="1" applyFill="1" applyBorder="1">
      <alignment vertical="center"/>
    </xf>
    <xf numFmtId="0" fontId="3" fillId="4" borderId="2" xfId="3" applyFont="1" applyFill="1" applyBorder="1">
      <alignment vertical="center"/>
    </xf>
    <xf numFmtId="0" fontId="3" fillId="4" borderId="33" xfId="3" applyFont="1" applyFill="1" applyBorder="1" applyAlignment="1">
      <alignment horizontal="center" vertical="center"/>
    </xf>
    <xf numFmtId="0" fontId="3" fillId="4" borderId="34" xfId="3" applyFont="1" applyFill="1" applyBorder="1" applyAlignment="1">
      <alignment horizontal="center" vertical="center" wrapText="1"/>
    </xf>
    <xf numFmtId="0" fontId="3" fillId="0" borderId="69" xfId="3" applyFont="1" applyBorder="1" applyAlignment="1">
      <alignment horizontal="center" vertical="center"/>
    </xf>
    <xf numFmtId="0" fontId="3" fillId="0" borderId="36" xfId="3" applyFont="1" applyBorder="1" applyAlignment="1">
      <alignment horizontal="center" vertical="center"/>
    </xf>
    <xf numFmtId="0" fontId="3" fillId="0" borderId="31" xfId="3" applyFont="1" applyBorder="1" applyAlignment="1">
      <alignment horizontal="center" vertical="center"/>
    </xf>
    <xf numFmtId="0" fontId="3" fillId="0" borderId="60" xfId="3" applyFont="1" applyBorder="1" applyAlignment="1">
      <alignment horizontal="center" vertical="center"/>
    </xf>
    <xf numFmtId="0" fontId="3" fillId="0" borderId="63" xfId="3" applyFont="1" applyBorder="1" applyAlignment="1">
      <alignment horizontal="center" vertical="center"/>
    </xf>
    <xf numFmtId="0" fontId="12" fillId="0" borderId="34" xfId="3" applyFont="1" applyBorder="1" applyAlignment="1">
      <alignment horizontal="center" vertical="center" wrapText="1"/>
    </xf>
    <xf numFmtId="0" fontId="12" fillId="0" borderId="33" xfId="3" applyFont="1" applyBorder="1">
      <alignment vertical="center"/>
    </xf>
    <xf numFmtId="0" fontId="12" fillId="0" borderId="2" xfId="3" applyFont="1" applyBorder="1">
      <alignment vertical="center"/>
    </xf>
    <xf numFmtId="0" fontId="3" fillId="4" borderId="31" xfId="3" applyFont="1" applyFill="1" applyBorder="1" applyAlignment="1">
      <alignment horizontal="center" vertical="center"/>
    </xf>
    <xf numFmtId="0" fontId="3" fillId="4" borderId="60" xfId="3" applyFont="1" applyFill="1" applyBorder="1" applyAlignment="1">
      <alignment horizontal="center" vertical="center"/>
    </xf>
    <xf numFmtId="0" fontId="3" fillId="4" borderId="34" xfId="3" applyFont="1" applyFill="1" applyBorder="1" applyAlignment="1">
      <alignment horizontal="center" vertical="center" shrinkToFit="1"/>
    </xf>
    <xf numFmtId="0" fontId="21" fillId="0" borderId="30" xfId="3" applyFont="1" applyBorder="1" applyAlignment="1" applyProtection="1">
      <alignment horizontal="center" vertical="center" wrapText="1"/>
    </xf>
    <xf numFmtId="0" fontId="21" fillId="0" borderId="0" xfId="3" applyFont="1" applyBorder="1" applyAlignment="1" applyProtection="1">
      <alignment horizontal="center" vertical="center" wrapText="1"/>
    </xf>
    <xf numFmtId="0" fontId="3" fillId="0" borderId="69"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31" xfId="3" applyFont="1" applyBorder="1" applyAlignment="1">
      <alignment horizontal="center" vertical="center" wrapText="1"/>
    </xf>
    <xf numFmtId="0" fontId="3" fillId="0" borderId="60" xfId="3" applyFont="1" applyBorder="1" applyAlignment="1">
      <alignment horizontal="center" vertical="center" wrapText="1"/>
    </xf>
    <xf numFmtId="0" fontId="3" fillId="0" borderId="63" xfId="3" applyFont="1" applyBorder="1" applyAlignment="1">
      <alignment horizontal="center" vertical="center" wrapText="1"/>
    </xf>
    <xf numFmtId="0" fontId="3" fillId="0" borderId="34" xfId="3" applyFont="1" applyBorder="1" applyAlignment="1">
      <alignment horizontal="center" vertical="center" wrapText="1"/>
    </xf>
    <xf numFmtId="0" fontId="3" fillId="2" borderId="13" xfId="3" applyFont="1" applyFill="1" applyBorder="1" applyAlignment="1">
      <alignment horizontal="center" vertical="center" wrapText="1"/>
    </xf>
    <xf numFmtId="0" fontId="3" fillId="0" borderId="98" xfId="3" applyFont="1" applyBorder="1">
      <alignment vertical="center"/>
    </xf>
    <xf numFmtId="0" fontId="3" fillId="0" borderId="0" xfId="3" applyFont="1">
      <alignment vertical="center"/>
    </xf>
    <xf numFmtId="0" fontId="3" fillId="2" borderId="3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4" xfId="3" applyFont="1" applyFill="1" applyBorder="1" applyAlignment="1">
      <alignment horizontal="center" vertical="center"/>
    </xf>
    <xf numFmtId="0" fontId="3" fillId="2" borderId="33" xfId="3" applyFont="1" applyFill="1" applyBorder="1" applyAlignment="1">
      <alignment horizontal="center" vertical="center"/>
    </xf>
    <xf numFmtId="49" fontId="3" fillId="2" borderId="34" xfId="3" applyNumberFormat="1" applyFont="1" applyFill="1" applyBorder="1" applyAlignment="1" applyProtection="1">
      <alignment horizontal="center" vertical="center" shrinkToFit="1"/>
      <protection locked="0"/>
    </xf>
    <xf numFmtId="49" fontId="3" fillId="2" borderId="33" xfId="3" applyNumberFormat="1" applyFont="1" applyFill="1" applyBorder="1" applyAlignment="1" applyProtection="1">
      <alignment horizontal="center" vertical="center" shrinkToFit="1"/>
      <protection locked="0"/>
    </xf>
    <xf numFmtId="49" fontId="3" fillId="2" borderId="2" xfId="3" applyNumberFormat="1" applyFont="1" applyFill="1" applyBorder="1" applyAlignment="1" applyProtection="1">
      <alignment horizontal="center" vertical="center" shrinkToFit="1"/>
      <protection locked="0"/>
    </xf>
    <xf numFmtId="0" fontId="3" fillId="4" borderId="31" xfId="3" applyFont="1" applyFill="1" applyBorder="1" applyAlignment="1">
      <alignment horizontal="center" vertical="center" shrinkToFit="1"/>
    </xf>
    <xf numFmtId="0" fontId="3" fillId="4" borderId="60" xfId="3" applyFont="1" applyFill="1" applyBorder="1">
      <alignment vertical="center"/>
    </xf>
    <xf numFmtId="0" fontId="3" fillId="4" borderId="63" xfId="3" applyFont="1" applyFill="1" applyBorder="1">
      <alignment vertical="center"/>
    </xf>
    <xf numFmtId="0" fontId="3" fillId="0" borderId="30" xfId="3" applyFont="1" applyBorder="1" applyAlignment="1">
      <alignment horizontal="center" vertical="center" wrapText="1"/>
    </xf>
    <xf numFmtId="0" fontId="3" fillId="0" borderId="75" xfId="3" applyFont="1" applyBorder="1">
      <alignment vertical="center"/>
    </xf>
    <xf numFmtId="49" fontId="3" fillId="0" borderId="34" xfId="3" applyNumberFormat="1" applyFont="1" applyFill="1" applyBorder="1" applyAlignment="1" applyProtection="1">
      <alignment horizontal="center" vertical="center" shrinkToFit="1"/>
    </xf>
    <xf numFmtId="49" fontId="3" fillId="0" borderId="33" xfId="3" applyNumberFormat="1" applyFont="1" applyFill="1" applyBorder="1" applyAlignment="1" applyProtection="1">
      <alignment horizontal="center" vertical="center" shrinkToFit="1"/>
    </xf>
    <xf numFmtId="0" fontId="3" fillId="4" borderId="34" xfId="3" applyFont="1" applyFill="1" applyBorder="1" applyAlignment="1">
      <alignment horizontal="center" vertical="center" wrapText="1" shrinkToFit="1"/>
    </xf>
    <xf numFmtId="0" fontId="3" fillId="0" borderId="98" xfId="3" applyFont="1" applyBorder="1" applyAlignment="1">
      <alignment horizontal="center" vertical="center"/>
    </xf>
    <xf numFmtId="0" fontId="3" fillId="0" borderId="0" xfId="3" applyFont="1" applyBorder="1" applyAlignment="1">
      <alignment horizontal="center" vertical="center"/>
    </xf>
    <xf numFmtId="0" fontId="3" fillId="0" borderId="81" xfId="3" applyFont="1" applyBorder="1" applyAlignment="1">
      <alignment horizontal="center" vertical="center"/>
    </xf>
    <xf numFmtId="0" fontId="3" fillId="0" borderId="0" xfId="3" applyFont="1" applyAlignment="1">
      <alignment horizontal="left" vertical="center" indent="1"/>
    </xf>
    <xf numFmtId="0" fontId="3" fillId="0" borderId="91" xfId="3" applyFont="1" applyBorder="1" applyAlignment="1">
      <alignment horizontal="center" vertical="center" wrapText="1"/>
    </xf>
    <xf numFmtId="0" fontId="3" fillId="0" borderId="29" xfId="3" applyFont="1" applyBorder="1" applyAlignment="1">
      <alignment horizontal="center" vertical="center"/>
    </xf>
    <xf numFmtId="0" fontId="3" fillId="0" borderId="86" xfId="3" applyFont="1" applyBorder="1" applyAlignment="1">
      <alignment horizontal="center" vertical="center"/>
    </xf>
    <xf numFmtId="0" fontId="3" fillId="0" borderId="23" xfId="3" applyFont="1" applyBorder="1" applyAlignment="1">
      <alignment horizontal="center" vertical="center"/>
    </xf>
    <xf numFmtId="0" fontId="3" fillId="0" borderId="91" xfId="3" applyFont="1" applyBorder="1" applyAlignment="1">
      <alignment horizontal="center" vertical="center"/>
    </xf>
    <xf numFmtId="0" fontId="3" fillId="0" borderId="58" xfId="3" applyFont="1" applyBorder="1" applyAlignment="1">
      <alignment horizontal="center" vertical="center"/>
    </xf>
    <xf numFmtId="0" fontId="3" fillId="0" borderId="99" xfId="3" applyFont="1" applyBorder="1" applyAlignment="1">
      <alignment horizontal="center" vertical="center"/>
    </xf>
    <xf numFmtId="0" fontId="3" fillId="0" borderId="30" xfId="3" applyFont="1" applyBorder="1" applyAlignment="1">
      <alignment horizontal="center" vertical="center"/>
    </xf>
    <xf numFmtId="0" fontId="3" fillId="0" borderId="28" xfId="3" applyFont="1" applyBorder="1" applyAlignment="1">
      <alignment horizontal="center" vertical="center"/>
    </xf>
    <xf numFmtId="0" fontId="3" fillId="0" borderId="97" xfId="3" applyFont="1" applyBorder="1" applyAlignment="1">
      <alignment horizontal="center" vertical="center"/>
    </xf>
    <xf numFmtId="0" fontId="3" fillId="0" borderId="100" xfId="3" applyFont="1" applyBorder="1" applyAlignment="1">
      <alignment horizontal="center" vertical="center"/>
    </xf>
    <xf numFmtId="0" fontId="3" fillId="0" borderId="101" xfId="3" applyFont="1" applyBorder="1" applyAlignment="1">
      <alignment horizontal="center" vertical="center"/>
    </xf>
    <xf numFmtId="0" fontId="3" fillId="0" borderId="0" xfId="3" applyFont="1" applyBorder="1" applyAlignment="1">
      <alignment horizontal="left" vertical="center" indent="1"/>
    </xf>
    <xf numFmtId="0" fontId="3" fillId="14" borderId="30" xfId="3" applyFont="1" applyFill="1" applyBorder="1" applyAlignment="1" applyProtection="1">
      <alignment horizontal="center" vertical="center" wrapText="1"/>
    </xf>
    <xf numFmtId="0" fontId="3" fillId="14" borderId="0" xfId="3" applyFont="1" applyFill="1" applyBorder="1" applyAlignment="1" applyProtection="1">
      <alignment horizontal="center" vertical="center" wrapText="1"/>
    </xf>
    <xf numFmtId="0" fontId="3" fillId="8" borderId="80" xfId="3" applyFont="1" applyFill="1" applyBorder="1" applyAlignment="1">
      <alignment horizontal="center" vertical="center" wrapText="1"/>
    </xf>
    <xf numFmtId="0" fontId="3" fillId="0" borderId="80" xfId="3" applyFont="1" applyBorder="1">
      <alignment vertical="center"/>
    </xf>
    <xf numFmtId="0" fontId="3" fillId="0" borderId="102" xfId="3" applyFont="1" applyBorder="1">
      <alignment vertical="center"/>
    </xf>
    <xf numFmtId="0" fontId="3" fillId="4" borderId="103" xfId="3" applyFont="1" applyFill="1" applyBorder="1" applyAlignment="1">
      <alignment horizontal="center" vertical="center" wrapText="1"/>
    </xf>
    <xf numFmtId="0" fontId="3" fillId="4" borderId="104" xfId="3" applyFont="1" applyFill="1" applyBorder="1" applyAlignment="1">
      <alignment horizontal="center" vertical="center"/>
    </xf>
    <xf numFmtId="0" fontId="3" fillId="0" borderId="28" xfId="3" applyFont="1" applyBorder="1" applyAlignment="1">
      <alignment horizontal="left"/>
    </xf>
    <xf numFmtId="0" fontId="3" fillId="0" borderId="91" xfId="3" applyFont="1" applyBorder="1" applyAlignment="1" applyProtection="1">
      <alignment horizontal="center" vertical="center" wrapText="1"/>
    </xf>
    <xf numFmtId="0" fontId="3" fillId="0" borderId="58" xfId="3" applyFont="1" applyBorder="1" applyAlignment="1" applyProtection="1">
      <alignment horizontal="center" vertical="center" wrapText="1"/>
    </xf>
    <xf numFmtId="0" fontId="3" fillId="0" borderId="88" xfId="3" applyFont="1" applyBorder="1" applyAlignment="1">
      <alignment horizontal="center" vertical="center"/>
    </xf>
    <xf numFmtId="0" fontId="3" fillId="0" borderId="55" xfId="3" applyFont="1" applyBorder="1" applyAlignment="1">
      <alignment horizontal="center" vertical="center"/>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107" xfId="3" applyFont="1" applyBorder="1" applyAlignment="1">
      <alignment horizontal="center" vertical="center"/>
    </xf>
    <xf numFmtId="0" fontId="3" fillId="0" borderId="108" xfId="3" applyFont="1" applyBorder="1" applyAlignment="1">
      <alignment horizontal="center" vertical="center"/>
    </xf>
    <xf numFmtId="0" fontId="3" fillId="0" borderId="1" xfId="3" applyFont="1" applyBorder="1" applyAlignment="1">
      <alignment horizontal="center" vertical="center"/>
    </xf>
    <xf numFmtId="0" fontId="3" fillId="4" borderId="62" xfId="3" applyFont="1" applyFill="1" applyBorder="1" applyAlignment="1">
      <alignment horizontal="center" vertical="center"/>
    </xf>
    <xf numFmtId="182" fontId="3" fillId="0" borderId="1" xfId="3" applyNumberFormat="1" applyFont="1" applyBorder="1" applyAlignment="1">
      <alignment horizontal="center" vertical="center"/>
    </xf>
    <xf numFmtId="0" fontId="3" fillId="0" borderId="83" xfId="0" applyFont="1" applyBorder="1" applyAlignment="1">
      <alignment horizontal="left" vertical="center" wrapText="1" indent="1"/>
    </xf>
    <xf numFmtId="0" fontId="3" fillId="0" borderId="113"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109" xfId="0" applyFont="1" applyBorder="1" applyAlignment="1">
      <alignment horizontal="left" vertical="center" wrapText="1" indent="1"/>
    </xf>
    <xf numFmtId="0" fontId="3" fillId="0" borderId="110" xfId="0" applyFont="1" applyBorder="1" applyAlignment="1">
      <alignment horizontal="left" vertical="center" wrapText="1" indent="1"/>
    </xf>
    <xf numFmtId="0" fontId="3" fillId="0" borderId="111" xfId="0" applyFont="1" applyBorder="1" applyAlignment="1">
      <alignment horizontal="left" vertical="center" wrapText="1" indent="1"/>
    </xf>
    <xf numFmtId="0" fontId="3" fillId="0" borderId="112" xfId="0" applyFont="1" applyBorder="1" applyAlignment="1">
      <alignment horizontal="left" vertical="center" wrapText="1" indent="1"/>
    </xf>
    <xf numFmtId="0" fontId="5" fillId="0" borderId="114" xfId="0" applyFont="1" applyBorder="1" applyAlignment="1">
      <alignment horizontal="center" vertical="center"/>
    </xf>
    <xf numFmtId="0" fontId="3" fillId="0" borderId="115" xfId="0" applyFont="1" applyBorder="1" applyAlignment="1">
      <alignment horizontal="left" vertical="center" wrapText="1" indent="1"/>
    </xf>
    <xf numFmtId="0" fontId="3" fillId="0" borderId="116" xfId="0" applyFont="1" applyBorder="1" applyAlignment="1">
      <alignment horizontal="left" vertical="center" wrapText="1" inden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3" fillId="0" borderId="54" xfId="0" applyFont="1" applyBorder="1" applyAlignment="1">
      <alignment horizontal="center" vertical="center"/>
    </xf>
    <xf numFmtId="0" fontId="33" fillId="0" borderId="32" xfId="0" applyFont="1" applyBorder="1" applyAlignment="1">
      <alignment horizontal="center" vertical="center"/>
    </xf>
    <xf numFmtId="0" fontId="34" fillId="0" borderId="1" xfId="0" applyFont="1" applyBorder="1" applyAlignment="1">
      <alignment horizontal="center" vertical="center"/>
    </xf>
    <xf numFmtId="0" fontId="34" fillId="0" borderId="54" xfId="0" applyFont="1" applyBorder="1" applyAlignment="1">
      <alignment horizontal="center" vertical="center"/>
    </xf>
    <xf numFmtId="0" fontId="34" fillId="0" borderId="32" xfId="0" applyFont="1" applyBorder="1" applyAlignment="1">
      <alignment horizontal="center" vertical="center"/>
    </xf>
    <xf numFmtId="0" fontId="33" fillId="0" borderId="34" xfId="0" applyFont="1" applyBorder="1" applyAlignment="1">
      <alignment horizontal="center" vertical="center"/>
    </xf>
    <xf numFmtId="0" fontId="34" fillId="0" borderId="33" xfId="0" applyFont="1" applyBorder="1" applyAlignment="1">
      <alignment horizontal="center" vertical="center"/>
    </xf>
    <xf numFmtId="0" fontId="34" fillId="0" borderId="2" xfId="0" applyFont="1" applyBorder="1" applyAlignment="1">
      <alignment horizontal="center" vertical="center"/>
    </xf>
    <xf numFmtId="0" fontId="33" fillId="0" borderId="1" xfId="0" applyFont="1" applyBorder="1" applyAlignment="1">
      <alignment horizontal="center" vertical="center"/>
    </xf>
    <xf numFmtId="0" fontId="33" fillId="0" borderId="33" xfId="0" applyFont="1" applyBorder="1" applyAlignment="1">
      <alignment horizontal="center" vertical="center"/>
    </xf>
    <xf numFmtId="0" fontId="33" fillId="0" borderId="2" xfId="0" applyFont="1" applyBorder="1" applyAlignment="1">
      <alignment horizontal="center" vertical="center"/>
    </xf>
    <xf numFmtId="0" fontId="34" fillId="12" borderId="1" xfId="0" applyFont="1" applyFill="1" applyBorder="1" applyAlignment="1">
      <alignment horizontal="center" vertical="center"/>
    </xf>
    <xf numFmtId="0" fontId="34" fillId="12" borderId="54" xfId="0" applyFont="1" applyFill="1" applyBorder="1" applyAlignment="1">
      <alignment horizontal="center" vertical="center"/>
    </xf>
    <xf numFmtId="182" fontId="34" fillId="0" borderId="1" xfId="0" applyNumberFormat="1" applyFont="1" applyBorder="1" applyAlignment="1">
      <alignment horizontal="center" vertical="center"/>
    </xf>
    <xf numFmtId="0" fontId="34" fillId="12" borderId="1" xfId="0" applyFont="1" applyFill="1" applyBorder="1" applyAlignment="1">
      <alignment horizontal="center" vertical="center" wrapText="1"/>
    </xf>
    <xf numFmtId="0" fontId="33" fillId="12" borderId="1" xfId="0" applyFont="1" applyFill="1" applyBorder="1" applyAlignment="1">
      <alignment horizontal="center" vertical="center" wrapText="1"/>
    </xf>
    <xf numFmtId="0" fontId="34" fillId="12" borderId="54" xfId="0" applyFont="1" applyFill="1" applyBorder="1" applyAlignment="1">
      <alignment horizontal="center" vertical="center" wrapText="1"/>
    </xf>
    <xf numFmtId="0" fontId="34" fillId="12" borderId="80" xfId="0" applyFont="1" applyFill="1" applyBorder="1" applyAlignment="1">
      <alignment horizontal="center" vertical="center"/>
    </xf>
  </cellXfs>
  <cellStyles count="4">
    <cellStyle name="ハイパーリンク" xfId="1" builtinId="8"/>
    <cellStyle name="桁区切り" xfId="2" builtinId="6"/>
    <cellStyle name="標準" xfId="0" builtinId="0"/>
    <cellStyle name="標準_co2-keisannsiki"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図　　月当たりの生産重量とCO2排出量の関係</a:t>
            </a:r>
          </a:p>
        </c:rich>
      </c:tx>
      <c:layout>
        <c:manualLayout>
          <c:xMode val="edge"/>
          <c:yMode val="edge"/>
          <c:x val="0.3013104940829765"/>
          <c:y val="0.93251726969711612"/>
        </c:manualLayout>
      </c:layout>
      <c:overlay val="0"/>
      <c:spPr>
        <a:noFill/>
        <a:ln w="25400">
          <a:noFill/>
        </a:ln>
      </c:spPr>
    </c:title>
    <c:autoTitleDeleted val="0"/>
    <c:plotArea>
      <c:layout>
        <c:manualLayout>
          <c:layoutTarget val="inner"/>
          <c:xMode val="edge"/>
          <c:yMode val="edge"/>
          <c:x val="0.1222709161647621"/>
          <c:y val="5.1124846475680746E-2"/>
          <c:w val="0.82678429025696276"/>
          <c:h val="0.75869272169910229"/>
        </c:manualLayout>
      </c:layout>
      <c:scatterChart>
        <c:scatterStyle val="lineMarker"/>
        <c:varyColors val="0"/>
        <c:ser>
          <c:idx val="0"/>
          <c:order val="0"/>
          <c:spPr>
            <a:ln w="28575">
              <a:noFill/>
            </a:ln>
          </c:spPr>
          <c:marker>
            <c:symbol val="circle"/>
            <c:size val="10"/>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1.48863414319076E-3"/>
                  <c:y val="0.49636643322492563"/>
                </c:manualLayout>
              </c:layout>
              <c:numFmt formatCode="General"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rendlineLbl>
          </c:trendline>
          <c:xVal>
            <c:numRef>
              <c:f>'（参考）CO2-生産量関係図'!$C$71:$N$71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'（参考）CO2-生産量関係図'!$C$73:$N$73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CA7A-4806-8D22-7ED673F00657}"/>
            </c:ext>
          </c:extLst>
        </c:ser>
        <c:dLbls>
          <c:showLegendKey val="0"/>
          <c:showVal val="0"/>
          <c:showCatName val="0"/>
          <c:showSerName val="0"/>
          <c:showPercent val="0"/>
          <c:showBubbleSize val="0"/>
        </c:dLbls>
        <c:axId val="623943872"/>
        <c:axId val="623933288"/>
      </c:scatterChart>
      <c:valAx>
        <c:axId val="623943872"/>
        <c:scaling>
          <c:orientation val="minMax"/>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生産重量（ｔ/月）</a:t>
                </a:r>
              </a:p>
            </c:rich>
          </c:tx>
          <c:layout>
            <c:manualLayout>
              <c:xMode val="edge"/>
              <c:yMode val="edge"/>
              <c:x val="0.44978235176743259"/>
              <c:y val="0.8711673617484930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33288"/>
        <c:crosses val="autoZero"/>
        <c:crossBetween val="midCat"/>
      </c:valAx>
      <c:valAx>
        <c:axId val="62393328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CO2排出量（ｔ-CO2/月）</a:t>
                </a:r>
              </a:p>
            </c:rich>
          </c:tx>
          <c:layout>
            <c:manualLayout>
              <c:xMode val="edge"/>
              <c:yMode val="edge"/>
              <c:x val="2.1834047059906988E-2"/>
              <c:y val="0.2617591206007224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43872"/>
        <c:crosses val="autoZero"/>
        <c:crossBetween val="midCat"/>
      </c:valAx>
      <c:spPr>
        <a:solidFill>
          <a:srgbClr val="FFFFFF"/>
        </a:solidFill>
        <a:ln w="254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図　　月当たりの生産重量とエネルギー使用量（原油換算）の関係</a:t>
            </a:r>
          </a:p>
        </c:rich>
      </c:tx>
      <c:layout>
        <c:manualLayout>
          <c:xMode val="edge"/>
          <c:yMode val="edge"/>
          <c:x val="0.17851953177385674"/>
          <c:y val="0.93131499250852745"/>
        </c:manualLayout>
      </c:layout>
      <c:overlay val="0"/>
      <c:spPr>
        <a:noFill/>
        <a:ln w="25400">
          <a:noFill/>
        </a:ln>
      </c:spPr>
    </c:title>
    <c:autoTitleDeleted val="0"/>
    <c:plotArea>
      <c:layout>
        <c:manualLayout>
          <c:layoutTarget val="inner"/>
          <c:xMode val="edge"/>
          <c:yMode val="edge"/>
          <c:x val="0.1683599419448476"/>
          <c:y val="4.0404120115451615E-2"/>
          <c:w val="0.77939042089985489"/>
          <c:h val="0.73535498610121941"/>
        </c:manualLayout>
      </c:layout>
      <c:scatterChart>
        <c:scatterStyle val="lineMarker"/>
        <c:varyColors val="0"/>
        <c:ser>
          <c:idx val="0"/>
          <c:order val="0"/>
          <c:spPr>
            <a:ln w="28575">
              <a:noFill/>
            </a:ln>
          </c:spPr>
          <c:marker>
            <c:symbol val="circle"/>
            <c:size val="10"/>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6.7419570443174273E-2"/>
                  <c:y val="0.45544028071278175"/>
                </c:manualLayout>
              </c:layout>
              <c:numFmt formatCode="General"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rendlineLbl>
          </c:trendline>
          <c:xVal>
            <c:numRef>
              <c:f>'（参考）CO2-生産量関係図'!$C$71:$N$71</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'（参考）CO2-生産量関係図'!$C$72:$N$72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5996-44E7-BDA2-9AE9DA3732DC}"/>
            </c:ext>
          </c:extLst>
        </c:ser>
        <c:dLbls>
          <c:showLegendKey val="0"/>
          <c:showVal val="0"/>
          <c:showCatName val="0"/>
          <c:showSerName val="0"/>
          <c:showPercent val="0"/>
          <c:showBubbleSize val="0"/>
        </c:dLbls>
        <c:axId val="623932896"/>
        <c:axId val="623937992"/>
      </c:scatterChart>
      <c:valAx>
        <c:axId val="623932896"/>
        <c:scaling>
          <c:orientation val="minMax"/>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生産重量（ｔ/月）</a:t>
                </a:r>
              </a:p>
            </c:rich>
          </c:tx>
          <c:layout>
            <c:manualLayout>
              <c:xMode val="edge"/>
              <c:yMode val="edge"/>
              <c:x val="0.46008713144433583"/>
              <c:y val="0.85454705813595166"/>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37992"/>
        <c:crosses val="autoZero"/>
        <c:crossBetween val="midCat"/>
      </c:valAx>
      <c:valAx>
        <c:axId val="62393799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原油換算量（ｋL/月）</a:t>
                </a:r>
              </a:p>
            </c:rich>
          </c:tx>
          <c:layout>
            <c:manualLayout>
              <c:xMode val="edge"/>
              <c:yMode val="edge"/>
              <c:x val="3.193026419142863E-2"/>
              <c:y val="0.25858629007406464"/>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32896"/>
        <c:crosses val="autoZero"/>
        <c:crossBetween val="midCat"/>
      </c:valAx>
      <c:spPr>
        <a:solidFill>
          <a:srgbClr val="FFFFFF"/>
        </a:solidFill>
        <a:ln w="254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図　　月当たりの溶解重量とCO2排出量の関係</a:t>
            </a:r>
          </a:p>
        </c:rich>
      </c:tx>
      <c:layout>
        <c:manualLayout>
          <c:xMode val="edge"/>
          <c:yMode val="edge"/>
          <c:x val="0.30858846293848302"/>
          <c:y val="0.93482693234774228"/>
        </c:manualLayout>
      </c:layout>
      <c:overlay val="0"/>
      <c:spPr>
        <a:noFill/>
        <a:ln w="25400">
          <a:noFill/>
        </a:ln>
      </c:spPr>
    </c:title>
    <c:autoTitleDeleted val="0"/>
    <c:plotArea>
      <c:layout>
        <c:manualLayout>
          <c:layoutTarget val="inner"/>
          <c:xMode val="edge"/>
          <c:yMode val="edge"/>
          <c:x val="0.1222709161647621"/>
          <c:y val="5.0916496945010187E-2"/>
          <c:w val="0.82678429025696276"/>
          <c:h val="0.75967413441955189"/>
        </c:manualLayout>
      </c:layout>
      <c:scatterChart>
        <c:scatterStyle val="lineMarker"/>
        <c:varyColors val="0"/>
        <c:ser>
          <c:idx val="0"/>
          <c:order val="0"/>
          <c:spPr>
            <a:ln w="28575">
              <a:noFill/>
            </a:ln>
          </c:spPr>
          <c:marker>
            <c:symbol val="circle"/>
            <c:size val="10"/>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1.255954481649303E-2"/>
                  <c:y val="0.50487350224660954"/>
                </c:manualLayout>
              </c:layout>
              <c:numFmt formatCode="General"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rendlineLbl>
          </c:trendline>
          <c:xVal>
            <c:numRef>
              <c:f>'（参考）CO2-生産量関係図'!$C$70:$N$70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'（参考）CO2-生産量関係図'!$C$73:$N$73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758C-494F-B8B0-B3556E2476A7}"/>
            </c:ext>
          </c:extLst>
        </c:ser>
        <c:dLbls>
          <c:showLegendKey val="0"/>
          <c:showVal val="0"/>
          <c:showCatName val="0"/>
          <c:showSerName val="0"/>
          <c:showPercent val="0"/>
          <c:showBubbleSize val="0"/>
        </c:dLbls>
        <c:axId val="623937600"/>
        <c:axId val="623938384"/>
      </c:scatterChart>
      <c:valAx>
        <c:axId val="623937600"/>
        <c:scaling>
          <c:orientation val="minMax"/>
        </c:scaling>
        <c:delete val="0"/>
        <c:axPos val="b"/>
        <c:majorGridlines>
          <c:spPr>
            <a:ln w="3175">
              <a:solidFill>
                <a:srgbClr val="000000"/>
              </a:solidFill>
              <a:prstDash val="solid"/>
            </a:ln>
          </c:spPr>
        </c:majorGridlines>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溶解重量（ｔ/月）</a:t>
                </a:r>
              </a:p>
            </c:rich>
          </c:tx>
          <c:layout>
            <c:manualLayout>
              <c:xMode val="edge"/>
              <c:yMode val="edge"/>
              <c:x val="0.44978232465467366"/>
              <c:y val="0.86965386469548456"/>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38384"/>
        <c:crosses val="autoZero"/>
        <c:crossBetween val="midCat"/>
        <c:majorUnit val="35.387099999999997"/>
      </c:valAx>
      <c:valAx>
        <c:axId val="62393838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CO2排出量（ｔ-CO2/月）</a:t>
                </a:r>
              </a:p>
            </c:rich>
          </c:tx>
          <c:layout>
            <c:manualLayout>
              <c:xMode val="edge"/>
              <c:yMode val="edge"/>
              <c:x val="2.1834051765427132E-2"/>
              <c:y val="0.26272923027478706"/>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37600"/>
        <c:crosses val="autoZero"/>
        <c:crossBetween val="midCat"/>
      </c:valAx>
      <c:spPr>
        <a:solidFill>
          <a:srgbClr val="FFFFFF"/>
        </a:solidFill>
        <a:ln w="254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図　　月当たりの溶解重量とエネルギー使用量（原油換算）の関係</a:t>
            </a:r>
          </a:p>
        </c:rich>
      </c:tx>
      <c:layout>
        <c:manualLayout>
          <c:xMode val="edge"/>
          <c:yMode val="edge"/>
          <c:x val="0.17569553805774277"/>
          <c:y val="0.93131499250852745"/>
        </c:manualLayout>
      </c:layout>
      <c:overlay val="0"/>
      <c:spPr>
        <a:noFill/>
        <a:ln w="25400">
          <a:noFill/>
        </a:ln>
      </c:spPr>
    </c:title>
    <c:autoTitleDeleted val="0"/>
    <c:plotArea>
      <c:layout>
        <c:manualLayout>
          <c:layoutTarget val="inner"/>
          <c:xMode val="edge"/>
          <c:yMode val="edge"/>
          <c:x val="0.14641288433382138"/>
          <c:y val="4.0404120115451615E-2"/>
          <c:w val="0.80819912152269402"/>
          <c:h val="0.76363787018203555"/>
        </c:manualLayout>
      </c:layout>
      <c:scatterChart>
        <c:scatterStyle val="lineMarker"/>
        <c:varyColors val="0"/>
        <c:ser>
          <c:idx val="0"/>
          <c:order val="0"/>
          <c:spPr>
            <a:ln w="28575">
              <a:noFill/>
            </a:ln>
          </c:spPr>
          <c:marker>
            <c:symbol val="circle"/>
            <c:size val="10"/>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5.661066045056791E-3"/>
                  <c:y val="0.56176939504209"/>
                </c:manualLayout>
              </c:layout>
              <c:numFmt formatCode="General" sourceLinked="0"/>
              <c:spPr>
                <a:solidFill>
                  <a:srgbClr val="FFFFFF"/>
                </a:solidFill>
                <a:ln w="3175">
                  <a:solidFill>
                    <a:srgbClr val="000000"/>
                  </a:solidFill>
                  <a:prstDash val="solid"/>
                </a:ln>
                <a:effectLst>
                  <a:outerShdw dist="35921" dir="2700000" algn="br">
                    <a:srgbClr val="000000"/>
                  </a:outerShdw>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rendlineLbl>
          </c:trendline>
          <c:xVal>
            <c:numRef>
              <c:f>'（参考）CO2-生産量関係図'!$C$70:$N$70</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'（参考）CO2-生産量関係図'!$C$72:$N$72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1EE7-4EF7-B8DD-18E0ED38E665}"/>
            </c:ext>
          </c:extLst>
        </c:ser>
        <c:dLbls>
          <c:showLegendKey val="0"/>
          <c:showVal val="0"/>
          <c:showCatName val="0"/>
          <c:showSerName val="0"/>
          <c:showPercent val="0"/>
          <c:showBubbleSize val="0"/>
        </c:dLbls>
        <c:axId val="623950536"/>
        <c:axId val="623952888"/>
      </c:scatterChart>
      <c:valAx>
        <c:axId val="623950536"/>
        <c:scaling>
          <c:orientation val="minMax"/>
        </c:scaling>
        <c:delete val="0"/>
        <c:axPos val="b"/>
        <c:majorGridlines>
          <c:spPr>
            <a:ln w="3175">
              <a:solidFill>
                <a:srgbClr val="000000"/>
              </a:solidFill>
              <a:prstDash val="solid"/>
            </a:ln>
          </c:spPr>
        </c:majorGridlines>
        <c:min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溶解重量（ｔ/月）</a:t>
                </a:r>
              </a:p>
            </c:rich>
          </c:tx>
          <c:layout>
            <c:manualLayout>
              <c:xMode val="edge"/>
              <c:yMode val="edge"/>
              <c:x val="0.45387997321449192"/>
              <c:y val="0.86868862040018269"/>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52888"/>
        <c:crosses val="autoZero"/>
        <c:crossBetween val="midCat"/>
        <c:majorUnit val="35.387099999999997"/>
      </c:valAx>
      <c:valAx>
        <c:axId val="62395288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原油換算量（ｋL/月）</a:t>
                </a:r>
              </a:p>
            </c:rich>
          </c:tx>
          <c:layout>
            <c:manualLayout>
              <c:xMode val="edge"/>
              <c:yMode val="edge"/>
              <c:x val="2.3426082003679162E-2"/>
              <c:y val="0.2747481058794776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23950536"/>
        <c:crossesAt val="0"/>
        <c:crossBetween val="midCat"/>
      </c:valAx>
      <c:spPr>
        <a:solidFill>
          <a:srgbClr val="FFFFFF"/>
        </a:solidFill>
        <a:ln w="254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457200</xdr:colOff>
      <xdr:row>5</xdr:row>
      <xdr:rowOff>276225</xdr:rowOff>
    </xdr:from>
    <xdr:to>
      <xdr:col>13</xdr:col>
      <xdr:colOff>457200</xdr:colOff>
      <xdr:row>14</xdr:row>
      <xdr:rowOff>95250</xdr:rowOff>
    </xdr:to>
    <xdr:grpSp>
      <xdr:nvGrpSpPr>
        <xdr:cNvPr id="1809424" name="グループ化 6">
          <a:extLst>
            <a:ext uri="{FF2B5EF4-FFF2-40B4-BE49-F238E27FC236}">
              <a16:creationId xmlns:a16="http://schemas.microsoft.com/office/drawing/2014/main" id="{00000000-0008-0000-0100-0000109C1B00}"/>
            </a:ext>
          </a:extLst>
        </xdr:cNvPr>
        <xdr:cNvGrpSpPr>
          <a:grpSpLocks/>
        </xdr:cNvGrpSpPr>
      </xdr:nvGrpSpPr>
      <xdr:grpSpPr bwMode="auto">
        <a:xfrm>
          <a:off x="6901543" y="1865539"/>
          <a:ext cx="5736771" cy="2486025"/>
          <a:chOff x="6477000" y="653144"/>
          <a:chExt cx="6691993" cy="2857500"/>
        </a:xfrm>
      </xdr:grpSpPr>
      <xdr:sp macro="" textlink="">
        <xdr:nvSpPr>
          <xdr:cNvPr id="1809425" name="正方形/長方形 8">
            <a:extLst>
              <a:ext uri="{FF2B5EF4-FFF2-40B4-BE49-F238E27FC236}">
                <a16:creationId xmlns:a16="http://schemas.microsoft.com/office/drawing/2014/main" id="{00000000-0008-0000-0100-0000119C1B00}"/>
              </a:ext>
            </a:extLst>
          </xdr:cNvPr>
          <xdr:cNvSpPr>
            <a:spLocks noChangeArrowheads="1"/>
          </xdr:cNvSpPr>
        </xdr:nvSpPr>
        <xdr:spPr bwMode="auto">
          <a:xfrm>
            <a:off x="6477000" y="653144"/>
            <a:ext cx="6691993" cy="2857500"/>
          </a:xfrm>
          <a:prstGeom prst="rect">
            <a:avLst/>
          </a:prstGeom>
          <a:solidFill>
            <a:srgbClr val="D7E4BD"/>
          </a:solidFill>
          <a:ln w="9525" algn="ctr">
            <a:solidFill>
              <a:srgbClr val="000000"/>
            </a:solidFill>
            <a:round/>
            <a:headEnd/>
            <a:tailEnd/>
          </a:ln>
        </xdr:spPr>
      </xdr:sp>
      <xdr:pic>
        <xdr:nvPicPr>
          <xdr:cNvPr id="1809426" name="Picture 63">
            <a:extLst>
              <a:ext uri="{FF2B5EF4-FFF2-40B4-BE49-F238E27FC236}">
                <a16:creationId xmlns:a16="http://schemas.microsoft.com/office/drawing/2014/main" id="{00000000-0008-0000-0100-0000129C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971550"/>
            <a:ext cx="6023882" cy="1009650"/>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Text Box 29">
            <a:extLst>
              <a:ext uri="{FF2B5EF4-FFF2-40B4-BE49-F238E27FC236}">
                <a16:creationId xmlns:a16="http://schemas.microsoft.com/office/drawing/2014/main" id="{00000000-0008-0000-0100-000005000000}"/>
              </a:ext>
            </a:extLst>
          </xdr:cNvPr>
          <xdr:cNvSpPr txBox="1">
            <a:spLocks noChangeArrowheads="1"/>
          </xdr:cNvSpPr>
        </xdr:nvSpPr>
        <xdr:spPr bwMode="auto">
          <a:xfrm>
            <a:off x="6766653" y="2641442"/>
            <a:ext cx="3685590" cy="662766"/>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lnSpc>
                <a:spcPts val="2000"/>
              </a:lnSpc>
              <a:defRPr sz="1000"/>
            </a:pPr>
            <a:r>
              <a:rPr lang="ja-JP" altLang="en-US" sz="1200" b="1" i="0" u="none" strike="noStrike" baseline="0">
                <a:solidFill>
                  <a:sysClr val="windowText" lastClr="000000"/>
                </a:solidFill>
                <a:latin typeface="ＭＳ Ｐゴシック"/>
                <a:ea typeface="ＭＳ Ｐゴシック"/>
              </a:rPr>
              <a:t>　赤い文字をクリックすると右端に▼がでます。</a:t>
            </a:r>
            <a:endParaRPr lang="en-US" altLang="ja-JP" sz="1200" b="1"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200" b="1" i="0" u="none" strike="noStrike" baseline="0">
                <a:solidFill>
                  <a:sysClr val="windowText" lastClr="000000"/>
                </a:solidFill>
                <a:latin typeface="ＭＳ Ｐゴシック"/>
                <a:ea typeface="+mn-ea"/>
              </a:rPr>
              <a:t>クリックすると、上図のような選択リストが出ます。</a:t>
            </a:r>
          </a:p>
        </xdr:txBody>
      </xdr:sp>
      <xdr:sp macro="" textlink="">
        <xdr:nvSpPr>
          <xdr:cNvPr id="1809428" name="下矢印 7">
            <a:extLst>
              <a:ext uri="{FF2B5EF4-FFF2-40B4-BE49-F238E27FC236}">
                <a16:creationId xmlns:a16="http://schemas.microsoft.com/office/drawing/2014/main" id="{00000000-0008-0000-0100-0000149C1B00}"/>
              </a:ext>
            </a:extLst>
          </xdr:cNvPr>
          <xdr:cNvSpPr>
            <a:spLocks noChangeArrowheads="1"/>
          </xdr:cNvSpPr>
        </xdr:nvSpPr>
        <xdr:spPr bwMode="auto">
          <a:xfrm rot="-9872073">
            <a:off x="8058150" y="2095506"/>
            <a:ext cx="428625" cy="474890"/>
          </a:xfrm>
          <a:prstGeom prst="downArrow">
            <a:avLst>
              <a:gd name="adj1" fmla="val 50000"/>
              <a:gd name="adj2" fmla="val 51324"/>
            </a:avLst>
          </a:prstGeom>
          <a:solidFill>
            <a:srgbClr val="92D050"/>
          </a:solidFill>
          <a:ln w="9525" algn="ctr">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104775</xdr:colOff>
      <xdr:row>11</xdr:row>
      <xdr:rowOff>47625</xdr:rowOff>
    </xdr:from>
    <xdr:to>
      <xdr:col>18</xdr:col>
      <xdr:colOff>304800</xdr:colOff>
      <xdr:row>12</xdr:row>
      <xdr:rowOff>114300</xdr:rowOff>
    </xdr:to>
    <xdr:sp macro="" textlink="">
      <xdr:nvSpPr>
        <xdr:cNvPr id="5406" name="左矢印 1">
          <a:extLst>
            <a:ext uri="{FF2B5EF4-FFF2-40B4-BE49-F238E27FC236}">
              <a16:creationId xmlns:a16="http://schemas.microsoft.com/office/drawing/2014/main" id="{00000000-0008-0000-0200-00001E150000}"/>
            </a:ext>
          </a:extLst>
        </xdr:cNvPr>
        <xdr:cNvSpPr>
          <a:spLocks noChangeArrowheads="1"/>
        </xdr:cNvSpPr>
      </xdr:nvSpPr>
      <xdr:spPr bwMode="auto">
        <a:xfrm>
          <a:off x="11858625" y="2190750"/>
          <a:ext cx="200025" cy="276225"/>
        </a:xfrm>
        <a:prstGeom prst="leftArrow">
          <a:avLst>
            <a:gd name="adj1" fmla="val 50000"/>
            <a:gd name="adj2" fmla="val 50000"/>
          </a:avLst>
        </a:prstGeom>
        <a:solidFill>
          <a:srgbClr val="FF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762000</xdr:colOff>
      <xdr:row>1</xdr:row>
      <xdr:rowOff>104775</xdr:rowOff>
    </xdr:from>
    <xdr:to>
      <xdr:col>12</xdr:col>
      <xdr:colOff>361950</xdr:colOff>
      <xdr:row>32</xdr:row>
      <xdr:rowOff>38100</xdr:rowOff>
    </xdr:to>
    <xdr:graphicFrame macro="">
      <xdr:nvGraphicFramePr>
        <xdr:cNvPr id="1500472" name="Chart 1">
          <a:extLst>
            <a:ext uri="{FF2B5EF4-FFF2-40B4-BE49-F238E27FC236}">
              <a16:creationId xmlns:a16="http://schemas.microsoft.com/office/drawing/2014/main" id="{00000000-0008-0000-0400-000038E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33</xdr:row>
      <xdr:rowOff>28575</xdr:rowOff>
    </xdr:from>
    <xdr:to>
      <xdr:col>12</xdr:col>
      <xdr:colOff>352425</xdr:colOff>
      <xdr:row>64</xdr:row>
      <xdr:rowOff>9525</xdr:rowOff>
    </xdr:to>
    <xdr:graphicFrame macro="">
      <xdr:nvGraphicFramePr>
        <xdr:cNvPr id="1500473" name="Chart 2">
          <a:extLst>
            <a:ext uri="{FF2B5EF4-FFF2-40B4-BE49-F238E27FC236}">
              <a16:creationId xmlns:a16="http://schemas.microsoft.com/office/drawing/2014/main" id="{00000000-0008-0000-0400-000039E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285750</xdr:colOff>
      <xdr:row>1</xdr:row>
      <xdr:rowOff>95250</xdr:rowOff>
    </xdr:from>
    <xdr:to>
      <xdr:col>23</xdr:col>
      <xdr:colOff>104775</xdr:colOff>
      <xdr:row>32</xdr:row>
      <xdr:rowOff>38100</xdr:rowOff>
    </xdr:to>
    <xdr:graphicFrame macro="">
      <xdr:nvGraphicFramePr>
        <xdr:cNvPr id="1500474" name="Chart 3">
          <a:extLst>
            <a:ext uri="{FF2B5EF4-FFF2-40B4-BE49-F238E27FC236}">
              <a16:creationId xmlns:a16="http://schemas.microsoft.com/office/drawing/2014/main" id="{00000000-0008-0000-0400-00003AE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304800</xdr:colOff>
      <xdr:row>33</xdr:row>
      <xdr:rowOff>38100</xdr:rowOff>
    </xdr:from>
    <xdr:to>
      <xdr:col>23</xdr:col>
      <xdr:colOff>95250</xdr:colOff>
      <xdr:row>64</xdr:row>
      <xdr:rowOff>19050</xdr:rowOff>
    </xdr:to>
    <xdr:graphicFrame macro="">
      <xdr:nvGraphicFramePr>
        <xdr:cNvPr id="1500475" name="Chart 5">
          <a:extLst>
            <a:ext uri="{FF2B5EF4-FFF2-40B4-BE49-F238E27FC236}">
              <a16:creationId xmlns:a16="http://schemas.microsoft.com/office/drawing/2014/main" id="{00000000-0008-0000-0400-00003BE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259080</xdr:colOff>
          <xdr:row>2</xdr:row>
          <xdr:rowOff>114300</xdr:rowOff>
        </xdr:from>
        <xdr:to>
          <xdr:col>9</xdr:col>
          <xdr:colOff>0</xdr:colOff>
          <xdr:row>20</xdr:row>
          <xdr:rowOff>22860</xdr:rowOff>
        </xdr:to>
        <xdr:sp macro="" textlink="">
          <xdr:nvSpPr>
            <xdr:cNvPr id="1148930" name="Object 2" hidden="1">
              <a:extLst>
                <a:ext uri="{63B3BB69-23CF-44E3-9099-C40C66FF867C}">
                  <a14:compatExt spid="_x0000_s1148930"/>
                </a:ext>
                <a:ext uri="{FF2B5EF4-FFF2-40B4-BE49-F238E27FC236}">
                  <a16:creationId xmlns:a16="http://schemas.microsoft.com/office/drawing/2014/main" id="{00000000-0008-0000-0500-000002881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47625</xdr:colOff>
      <xdr:row>23</xdr:row>
      <xdr:rowOff>257175</xdr:rowOff>
    </xdr:from>
    <xdr:to>
      <xdr:col>7</xdr:col>
      <xdr:colOff>123825</xdr:colOff>
      <xdr:row>24</xdr:row>
      <xdr:rowOff>85725</xdr:rowOff>
    </xdr:to>
    <xdr:sp macro="" textlink="">
      <xdr:nvSpPr>
        <xdr:cNvPr id="4565" name="Text Box 25">
          <a:extLst>
            <a:ext uri="{FF2B5EF4-FFF2-40B4-BE49-F238E27FC236}">
              <a16:creationId xmlns:a16="http://schemas.microsoft.com/office/drawing/2014/main" id="{00000000-0008-0000-0600-0000D5110000}"/>
            </a:ext>
          </a:extLst>
        </xdr:cNvPr>
        <xdr:cNvSpPr txBox="1">
          <a:spLocks noChangeArrowheads="1"/>
        </xdr:cNvSpPr>
      </xdr:nvSpPr>
      <xdr:spPr bwMode="auto">
        <a:xfrm>
          <a:off x="1457325" y="4476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eccj.or.jp/shindan/"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7"/>
  <sheetViews>
    <sheetView workbookViewId="0">
      <selection activeCell="C15" sqref="C15"/>
    </sheetView>
  </sheetViews>
  <sheetFormatPr defaultRowHeight="13.2" x14ac:dyDescent="0.2"/>
  <cols>
    <col min="1" max="1" width="7.33203125" style="220" customWidth="1"/>
    <col min="2" max="2" width="25.44140625" customWidth="1"/>
  </cols>
  <sheetData>
    <row r="1" spans="1:3" x14ac:dyDescent="0.2">
      <c r="A1" s="220">
        <f>【記入①】基本事項アンケート!C$5</f>
        <v>0</v>
      </c>
      <c r="B1" s="212" t="s">
        <v>247</v>
      </c>
      <c r="C1">
        <f>【記入①】基本事項アンケート!C5</f>
        <v>0</v>
      </c>
    </row>
    <row r="2" spans="1:3" x14ac:dyDescent="0.2">
      <c r="A2" s="220">
        <f>【記入①】基本事項アンケート!C$5</f>
        <v>0</v>
      </c>
      <c r="B2" s="213" t="s">
        <v>265</v>
      </c>
      <c r="C2">
        <f>【記入①】基本事項アンケート!C7</f>
        <v>0</v>
      </c>
    </row>
    <row r="3" spans="1:3" x14ac:dyDescent="0.2">
      <c r="A3" s="220">
        <f>【記入①】基本事項アンケート!C$5</f>
        <v>0</v>
      </c>
      <c r="B3" s="213" t="s">
        <v>395</v>
      </c>
      <c r="C3">
        <f>【記入①】基本事項アンケート!C8</f>
        <v>0</v>
      </c>
    </row>
    <row r="4" spans="1:3" x14ac:dyDescent="0.2">
      <c r="A4" s="220">
        <f>【記入①】基本事項アンケート!C$5</f>
        <v>0</v>
      </c>
      <c r="B4" s="213" t="s">
        <v>248</v>
      </c>
      <c r="C4">
        <f>【記入①】基本事項アンケート!C9</f>
        <v>0</v>
      </c>
    </row>
    <row r="5" spans="1:3" ht="13.8" x14ac:dyDescent="0.2">
      <c r="A5" s="220">
        <f>【記入①】基本事項アンケート!C$5</f>
        <v>0</v>
      </c>
      <c r="B5" s="214" t="s">
        <v>394</v>
      </c>
      <c r="C5">
        <f>【記入①】基本事項アンケート!C11</f>
        <v>0</v>
      </c>
    </row>
    <row r="6" spans="1:3" x14ac:dyDescent="0.2">
      <c r="A6" s="220">
        <f>【記入①】基本事項アンケート!C$5</f>
        <v>0</v>
      </c>
      <c r="B6" s="221" t="s">
        <v>318</v>
      </c>
      <c r="C6" t="str">
        <f>【記入①】基本事項アンケート!C12</f>
        <v>(リストからお選び下さい)</v>
      </c>
    </row>
    <row r="7" spans="1:3" x14ac:dyDescent="0.2">
      <c r="A7" s="220">
        <f>【記入①】基本事項アンケート!C$5</f>
        <v>0</v>
      </c>
      <c r="B7" s="222" t="s">
        <v>266</v>
      </c>
      <c r="C7">
        <f>【記入①】基本事項アンケート!C13</f>
        <v>0</v>
      </c>
    </row>
    <row r="8" spans="1:3" ht="13.8" thickBot="1" x14ac:dyDescent="0.25">
      <c r="A8" s="220">
        <f>【記入①】基本事項アンケート!C$5</f>
        <v>0</v>
      </c>
      <c r="B8" s="223" t="s">
        <v>301</v>
      </c>
      <c r="C8" t="str">
        <f>【記入①】基本事項アンケート!C14</f>
        <v>(リストから選び、ない場合は下記に記入してください。)</v>
      </c>
    </row>
    <row r="9" spans="1:3" ht="52.8" x14ac:dyDescent="0.2">
      <c r="A9" s="220">
        <f>【記入①】基本事項アンケート!C$5</f>
        <v>0</v>
      </c>
      <c r="B9" s="220" t="s">
        <v>396</v>
      </c>
      <c r="C9" t="str">
        <f>【記入①】基本事項アンケート!E20</f>
        <v>(リストからお選び下さい)</v>
      </c>
    </row>
    <row r="10" spans="1:3" ht="39.6" x14ac:dyDescent="0.2">
      <c r="A10" s="220">
        <f>【記入①】基本事項アンケート!C$5</f>
        <v>0</v>
      </c>
      <c r="B10" s="220" t="s">
        <v>397</v>
      </c>
      <c r="C10" t="str">
        <f>【記入①】基本事項アンケート!E21</f>
        <v>(リストからお選び下さい)</v>
      </c>
    </row>
    <row r="11" spans="1:3" ht="52.8" x14ac:dyDescent="0.2">
      <c r="A11" s="220">
        <f>【記入①】基本事項アンケート!C$5</f>
        <v>0</v>
      </c>
      <c r="B11" s="220" t="s">
        <v>398</v>
      </c>
      <c r="C11" t="e">
        <f>【記入①】基本事項アンケート!#REF!</f>
        <v>#REF!</v>
      </c>
    </row>
    <row r="12" spans="1:3" ht="26.4" x14ac:dyDescent="0.2">
      <c r="A12" s="220">
        <f>【記入①】基本事項アンケート!C$5</f>
        <v>0</v>
      </c>
      <c r="B12" s="220" t="s">
        <v>399</v>
      </c>
      <c r="C12" t="str">
        <f>【記入①】基本事項アンケート!E22</f>
        <v>(リストからお選び下さい)</v>
      </c>
    </row>
    <row r="13" spans="1:3" x14ac:dyDescent="0.2">
      <c r="A13" s="220">
        <f>【記入①】基本事項アンケート!C$5</f>
        <v>0</v>
      </c>
      <c r="B13" s="224" t="s">
        <v>400</v>
      </c>
      <c r="C13" t="str">
        <f>【記入①】基本事項アンケート!B27</f>
        <v>(リストからお選び下さい)</v>
      </c>
    </row>
    <row r="14" spans="1:3" x14ac:dyDescent="0.2">
      <c r="A14" s="220">
        <f>【記入①】基本事項アンケート!C$5</f>
        <v>0</v>
      </c>
      <c r="B14" s="224" t="s">
        <v>401</v>
      </c>
      <c r="C14">
        <f>【記入①】基本事項アンケート!D27</f>
        <v>0</v>
      </c>
    </row>
    <row r="15" spans="1:3" ht="39.6" x14ac:dyDescent="0.2">
      <c r="A15" s="220">
        <f>【記入①】基本事項アンケート!C$5</f>
        <v>0</v>
      </c>
      <c r="B15" s="220" t="s">
        <v>402</v>
      </c>
      <c r="C15">
        <f>【記入①】基本事項アンケート!B31</f>
        <v>0</v>
      </c>
    </row>
    <row r="16" spans="1:3" x14ac:dyDescent="0.2">
      <c r="A16" s="220">
        <f>【記入①】基本事項アンケート!C$5</f>
        <v>0</v>
      </c>
      <c r="B16" s="224" t="s">
        <v>403</v>
      </c>
      <c r="C16" s="226">
        <f>【記入②】エネルギー調査票!R12</f>
        <v>0</v>
      </c>
    </row>
    <row r="17" spans="1:3" x14ac:dyDescent="0.2">
      <c r="A17" s="220">
        <f>【記入①】基本事項アンケート!C$5</f>
        <v>0</v>
      </c>
      <c r="B17" s="224" t="s">
        <v>404</v>
      </c>
      <c r="C17" s="226">
        <f>【記入②】エネルギー調査票!R13</f>
        <v>0</v>
      </c>
    </row>
    <row r="18" spans="1:3" x14ac:dyDescent="0.2">
      <c r="A18" s="220">
        <f>【記入①】基本事項アンケート!C$5</f>
        <v>0</v>
      </c>
      <c r="B18" s="224" t="s">
        <v>405</v>
      </c>
      <c r="C18" s="226">
        <f>【記入②】エネルギー調査票!R14</f>
        <v>0</v>
      </c>
    </row>
    <row r="19" spans="1:3" ht="26.4" x14ac:dyDescent="0.2">
      <c r="A19" s="220">
        <f>【記入①】基本事項アンケート!C$5</f>
        <v>0</v>
      </c>
      <c r="B19" s="224" t="s">
        <v>406</v>
      </c>
      <c r="C19" s="226">
        <f>【記入②】エネルギー調査票!R15</f>
        <v>0</v>
      </c>
    </row>
    <row r="20" spans="1:3" x14ac:dyDescent="0.2">
      <c r="A20" s="220">
        <f>【記入①】基本事項アンケート!C$5</f>
        <v>0</v>
      </c>
      <c r="B20" s="224" t="s">
        <v>407</v>
      </c>
      <c r="C20" s="226">
        <f>【記入②】エネルギー調査票!R16</f>
        <v>0</v>
      </c>
    </row>
    <row r="21" spans="1:3" x14ac:dyDescent="0.2">
      <c r="A21" s="220">
        <f>【記入①】基本事項アンケート!C$5</f>
        <v>0</v>
      </c>
      <c r="B21" s="224" t="s">
        <v>289</v>
      </c>
      <c r="C21" s="226">
        <f>【記入②】エネルギー調査票!R17</f>
        <v>0</v>
      </c>
    </row>
    <row r="22" spans="1:3" x14ac:dyDescent="0.2">
      <c r="A22" s="220">
        <f>【記入①】基本事項アンケート!C$5</f>
        <v>0</v>
      </c>
      <c r="B22" s="224" t="s">
        <v>238</v>
      </c>
      <c r="C22" s="226">
        <f>【記入②】エネルギー調査票!R18</f>
        <v>0</v>
      </c>
    </row>
    <row r="23" spans="1:3" x14ac:dyDescent="0.2">
      <c r="A23" s="220">
        <f>【記入①】基本事項アンケート!C$5</f>
        <v>0</v>
      </c>
      <c r="B23" s="224" t="s">
        <v>239</v>
      </c>
      <c r="C23" s="226">
        <f>【記入②】エネルギー調査票!R19</f>
        <v>0</v>
      </c>
    </row>
    <row r="24" spans="1:3" x14ac:dyDescent="0.2">
      <c r="A24" s="220">
        <f>【記入①】基本事項アンケート!C$5</f>
        <v>0</v>
      </c>
      <c r="B24" s="224" t="s">
        <v>408</v>
      </c>
      <c r="C24" s="226">
        <f>【記入②】エネルギー調査票!R20</f>
        <v>0</v>
      </c>
    </row>
    <row r="25" spans="1:3" x14ac:dyDescent="0.2">
      <c r="A25" s="220">
        <f>【記入①】基本事項アンケート!C$5</f>
        <v>0</v>
      </c>
      <c r="B25" s="224" t="s">
        <v>409</v>
      </c>
      <c r="C25" s="226">
        <f>【記入②】エネルギー調査票!R21</f>
        <v>0</v>
      </c>
    </row>
    <row r="26" spans="1:3" x14ac:dyDescent="0.2">
      <c r="A26" s="220">
        <f>【記入①】基本事項アンケート!C$5</f>
        <v>0</v>
      </c>
      <c r="B26" s="224" t="s">
        <v>290</v>
      </c>
      <c r="C26" s="226">
        <f>【記入②】エネルギー調査票!R22</f>
        <v>0</v>
      </c>
    </row>
    <row r="27" spans="1:3" x14ac:dyDescent="0.2">
      <c r="A27" s="220">
        <f>【記入①】基本事項アンケート!C$5</f>
        <v>0</v>
      </c>
      <c r="B27" s="224" t="s">
        <v>292</v>
      </c>
      <c r="C27" s="226">
        <f>【記入②】エネルギー調査票!R23</f>
        <v>0</v>
      </c>
    </row>
    <row r="28" spans="1:3" ht="26.4" x14ac:dyDescent="0.2">
      <c r="A28" s="220">
        <f>【記入①】基本事項アンケート!C$5</f>
        <v>0</v>
      </c>
      <c r="B28" s="224" t="s">
        <v>174</v>
      </c>
      <c r="C28" s="226">
        <f>【記入②】エネルギー調査票!R24</f>
        <v>0</v>
      </c>
    </row>
    <row r="29" spans="1:3" ht="26.4" x14ac:dyDescent="0.2">
      <c r="A29" s="220">
        <f>【記入①】基本事項アンケート!C$5</f>
        <v>0</v>
      </c>
      <c r="B29" s="224" t="s">
        <v>410</v>
      </c>
      <c r="C29" s="226">
        <f>【記入②】エネルギー調査票!R25</f>
        <v>0</v>
      </c>
    </row>
    <row r="30" spans="1:3" ht="26.4" x14ac:dyDescent="0.2">
      <c r="A30" s="220">
        <f>【記入①】基本事項アンケート!C$5</f>
        <v>0</v>
      </c>
      <c r="B30" s="224" t="s">
        <v>411</v>
      </c>
      <c r="C30" s="226">
        <f>【記入②】エネルギー調査票!R26</f>
        <v>0</v>
      </c>
    </row>
    <row r="31" spans="1:3" ht="26.4" x14ac:dyDescent="0.2">
      <c r="A31" s="220">
        <f>【記入①】基本事項アンケート!C$5</f>
        <v>0</v>
      </c>
      <c r="B31" s="224" t="s">
        <v>412</v>
      </c>
      <c r="C31" s="226">
        <f>【記入②】エネルギー調査票!R27</f>
        <v>0</v>
      </c>
    </row>
    <row r="32" spans="1:3" x14ac:dyDescent="0.2">
      <c r="A32" s="220">
        <f>【記入①】基本事項アンケート!C$5</f>
        <v>0</v>
      </c>
      <c r="B32" s="225" t="s">
        <v>413</v>
      </c>
      <c r="C32" s="226">
        <f>【記入②】エネルギー調査票!R28</f>
        <v>0</v>
      </c>
    </row>
    <row r="33" spans="1:3" x14ac:dyDescent="0.2">
      <c r="A33" s="220">
        <f>【記入①】基本事項アンケート!C$5</f>
        <v>0</v>
      </c>
      <c r="B33" s="225" t="s">
        <v>414</v>
      </c>
      <c r="C33" s="226">
        <f>【記入②】エネルギー調査票!R29</f>
        <v>0</v>
      </c>
    </row>
    <row r="34" spans="1:3" x14ac:dyDescent="0.2">
      <c r="A34" s="220">
        <f>【記入①】基本事項アンケート!C$5</f>
        <v>0</v>
      </c>
      <c r="B34" s="225" t="s">
        <v>415</v>
      </c>
      <c r="C34" s="226">
        <f>【記入②】エネルギー調査票!R30</f>
        <v>0</v>
      </c>
    </row>
    <row r="35" spans="1:3" x14ac:dyDescent="0.2">
      <c r="A35" s="220">
        <f>【記入①】基本事項アンケート!C$5</f>
        <v>0</v>
      </c>
      <c r="B35" s="224" t="s">
        <v>237</v>
      </c>
      <c r="C35" s="226">
        <f>【記入②】エネルギー調査票!R31</f>
        <v>0</v>
      </c>
    </row>
    <row r="36" spans="1:3" x14ac:dyDescent="0.2">
      <c r="A36" s="220">
        <f>【記入①】基本事項アンケート!C$5</f>
        <v>0</v>
      </c>
      <c r="B36" s="224" t="s">
        <v>294</v>
      </c>
      <c r="C36" s="226">
        <f>【記入②】エネルギー調査票!R32</f>
        <v>0</v>
      </c>
    </row>
    <row r="37" spans="1:3" x14ac:dyDescent="0.2">
      <c r="A37" s="220">
        <f>【記入①】基本事項アンケート!C$5</f>
        <v>0</v>
      </c>
      <c r="B37" s="224" t="s">
        <v>295</v>
      </c>
      <c r="C37" s="226">
        <f>【記入②】エネルギー調査票!R33</f>
        <v>0</v>
      </c>
    </row>
    <row r="38" spans="1:3" x14ac:dyDescent="0.2">
      <c r="A38" s="220">
        <f>【記入①】基本事項アンケート!C$5</f>
        <v>0</v>
      </c>
      <c r="B38" s="224" t="s">
        <v>296</v>
      </c>
      <c r="C38" s="226">
        <f>【記入②】エネルギー調査票!R34</f>
        <v>0</v>
      </c>
    </row>
    <row r="39" spans="1:3" x14ac:dyDescent="0.2">
      <c r="A39" s="220">
        <f>【記入①】基本事項アンケート!C$5</f>
        <v>0</v>
      </c>
      <c r="B39" s="224" t="s">
        <v>297</v>
      </c>
      <c r="C39" s="226">
        <f>【記入②】エネルギー調査票!R35</f>
        <v>0</v>
      </c>
    </row>
    <row r="40" spans="1:3" x14ac:dyDescent="0.2">
      <c r="A40" s="220">
        <f>【記入①】基本事項アンケート!C$5</f>
        <v>0</v>
      </c>
      <c r="B40" s="225" t="s">
        <v>416</v>
      </c>
      <c r="C40" s="226">
        <f>【記入②】エネルギー調査票!R36</f>
        <v>0</v>
      </c>
    </row>
    <row r="41" spans="1:3" x14ac:dyDescent="0.2">
      <c r="A41" s="220">
        <f>【記入①】基本事項アンケート!C$5</f>
        <v>0</v>
      </c>
      <c r="B41" s="224">
        <v>0</v>
      </c>
      <c r="C41" s="226">
        <f>【記入②】エネルギー調査票!R37</f>
        <v>0</v>
      </c>
    </row>
    <row r="42" spans="1:3" x14ac:dyDescent="0.2">
      <c r="A42" s="220">
        <f>【記入①】基本事項アンケート!C$5</f>
        <v>0</v>
      </c>
      <c r="B42" s="224">
        <v>0</v>
      </c>
      <c r="C42" s="226">
        <f>【記入②】エネルギー調査票!R38</f>
        <v>0</v>
      </c>
    </row>
    <row r="43" spans="1:3" x14ac:dyDescent="0.2">
      <c r="A43" s="220">
        <f>【記入①】基本事項アンケート!C$5</f>
        <v>0</v>
      </c>
      <c r="B43" s="224" t="s">
        <v>417</v>
      </c>
      <c r="C43" s="226">
        <f>【記入②】エネルギー調査票!R39</f>
        <v>0</v>
      </c>
    </row>
    <row r="44" spans="1:3" x14ac:dyDescent="0.2">
      <c r="A44" s="220">
        <f>【記入①】基本事項アンケート!C$5</f>
        <v>0</v>
      </c>
      <c r="B44" s="224" t="s">
        <v>418</v>
      </c>
      <c r="C44" s="226">
        <f>【記入②】エネルギー調査票!R40</f>
        <v>0</v>
      </c>
    </row>
    <row r="45" spans="1:3" x14ac:dyDescent="0.2">
      <c r="A45" s="220">
        <f>【記入①】基本事項アンケート!C$5</f>
        <v>0</v>
      </c>
      <c r="B45" s="224" t="s">
        <v>419</v>
      </c>
      <c r="C45" s="226">
        <f>【記入②】エネルギー調査票!R41</f>
        <v>0</v>
      </c>
    </row>
    <row r="46" spans="1:3" x14ac:dyDescent="0.2">
      <c r="A46" s="220">
        <f>【記入①】基本事項アンケート!C$5</f>
        <v>0</v>
      </c>
      <c r="B46" s="224" t="s">
        <v>420</v>
      </c>
      <c r="C46" s="226">
        <f>【記入②】エネルギー調査票!R42</f>
        <v>0</v>
      </c>
    </row>
    <row r="47" spans="1:3" x14ac:dyDescent="0.2">
      <c r="A47" s="220">
        <f>【記入①】基本事項アンケート!C$5</f>
        <v>0</v>
      </c>
      <c r="B47" s="225" t="s">
        <v>421</v>
      </c>
      <c r="C47" s="226">
        <f>【記入②】エネルギー調査票!R43</f>
        <v>0</v>
      </c>
    </row>
    <row r="48" spans="1:3" x14ac:dyDescent="0.2">
      <c r="A48" s="220">
        <f>【記入①】基本事項アンケート!C$5</f>
        <v>0</v>
      </c>
      <c r="B48" s="225" t="s">
        <v>422</v>
      </c>
      <c r="C48" s="226">
        <f>【記入②】エネルギー調査票!R44</f>
        <v>0</v>
      </c>
    </row>
    <row r="49" spans="1:7" x14ac:dyDescent="0.2">
      <c r="A49" s="220">
        <f>【記入①】基本事項アンケート!C$5</f>
        <v>0</v>
      </c>
      <c r="B49" s="225" t="s">
        <v>423</v>
      </c>
      <c r="C49" s="226">
        <f>【記入②】エネルギー調査票!R45</f>
        <v>0</v>
      </c>
    </row>
    <row r="50" spans="1:7" x14ac:dyDescent="0.2">
      <c r="A50" s="220">
        <f>【記入①】基本事項アンケート!C$5</f>
        <v>0</v>
      </c>
      <c r="B50" s="225" t="s">
        <v>424</v>
      </c>
      <c r="C50" s="226">
        <f>【記入②】エネルギー調査票!R46</f>
        <v>0</v>
      </c>
    </row>
    <row r="51" spans="1:7" ht="26.4" x14ac:dyDescent="0.2">
      <c r="A51" s="220">
        <f>【記入①】基本事項アンケート!C$5</f>
        <v>0</v>
      </c>
      <c r="B51" s="224" t="s">
        <v>425</v>
      </c>
      <c r="C51" s="226">
        <f>【記入②】エネルギー調査票!R47</f>
        <v>0</v>
      </c>
    </row>
    <row r="52" spans="1:7" x14ac:dyDescent="0.2">
      <c r="A52" s="220">
        <f>【記入①】基本事項アンケート!C$5</f>
        <v>0</v>
      </c>
      <c r="B52" s="224" t="s">
        <v>426</v>
      </c>
      <c r="C52" s="226" t="e">
        <f>【記入②】エネルギー調査票!R48</f>
        <v>#VALUE!</v>
      </c>
    </row>
    <row r="53" spans="1:7" x14ac:dyDescent="0.2">
      <c r="B53" s="226"/>
    </row>
    <row r="54" spans="1:7" ht="13.8" thickBot="1" x14ac:dyDescent="0.25"/>
    <row r="55" spans="1:7" x14ac:dyDescent="0.2">
      <c r="A55" s="220">
        <f>【記入①】基本事項アンケート!C$5</f>
        <v>0</v>
      </c>
      <c r="B55" s="16"/>
      <c r="C55" s="20" t="s">
        <v>249</v>
      </c>
      <c r="D55" s="10" t="s">
        <v>281</v>
      </c>
      <c r="E55" s="11" t="s">
        <v>243</v>
      </c>
      <c r="F55" s="10" t="s">
        <v>258</v>
      </c>
      <c r="G55" s="11" t="s">
        <v>243</v>
      </c>
    </row>
    <row r="56" spans="1:7" x14ac:dyDescent="0.2">
      <c r="A56" s="220">
        <f>【記入①】基本事項アンケート!C$5</f>
        <v>0</v>
      </c>
      <c r="B56" s="17" t="s">
        <v>259</v>
      </c>
      <c r="C56" s="22" t="s">
        <v>250</v>
      </c>
      <c r="D56" s="12">
        <v>20</v>
      </c>
      <c r="E56" s="13" t="s">
        <v>267</v>
      </c>
      <c r="F56" s="14"/>
      <c r="G56" s="15"/>
    </row>
    <row r="57" spans="1:7" x14ac:dyDescent="0.2">
      <c r="A57" s="220">
        <f>【記入①】基本事項アンケート!C$5</f>
        <v>0</v>
      </c>
      <c r="B57" s="18" t="s">
        <v>252</v>
      </c>
      <c r="C57" s="21">
        <f>【記入③】生産設備の概要!B6</f>
        <v>0</v>
      </c>
      <c r="D57" s="21">
        <f>【記入③】生産設備の概要!C6</f>
        <v>0</v>
      </c>
      <c r="E57" s="21">
        <f>【記入③】生産設備の概要!D6</f>
        <v>0</v>
      </c>
      <c r="F57" s="14"/>
      <c r="G57" s="15"/>
    </row>
    <row r="58" spans="1:7" x14ac:dyDescent="0.2">
      <c r="A58" s="220">
        <f>【記入①】基本事項アンケート!C$5</f>
        <v>0</v>
      </c>
      <c r="B58" s="18" t="s">
        <v>253</v>
      </c>
      <c r="C58" s="21">
        <f>【記入③】生産設備の概要!B7</f>
        <v>0</v>
      </c>
      <c r="D58" s="21">
        <f>【記入③】生産設備の概要!C7</f>
        <v>0</v>
      </c>
      <c r="E58" s="21">
        <f>【記入③】生産設備の概要!D7</f>
        <v>0</v>
      </c>
      <c r="F58" s="14"/>
      <c r="G58" s="15"/>
    </row>
    <row r="59" spans="1:7" x14ac:dyDescent="0.2">
      <c r="A59" s="220">
        <f>【記入①】基本事項アンケート!C$5</f>
        <v>0</v>
      </c>
      <c r="B59" s="17" t="s">
        <v>259</v>
      </c>
      <c r="C59" s="22" t="s">
        <v>251</v>
      </c>
      <c r="D59" s="12">
        <v>15</v>
      </c>
      <c r="E59" s="13" t="s">
        <v>267</v>
      </c>
      <c r="F59" s="12">
        <v>540</v>
      </c>
      <c r="G59" s="13" t="s">
        <v>257</v>
      </c>
    </row>
    <row r="60" spans="1:7" x14ac:dyDescent="0.2">
      <c r="A60" s="220">
        <f>【記入①】基本事項アンケート!C$5</f>
        <v>0</v>
      </c>
      <c r="B60" s="18" t="s">
        <v>252</v>
      </c>
      <c r="C60" s="21">
        <f>【記入③】生産設備の概要!B9</f>
        <v>0</v>
      </c>
      <c r="D60" s="21">
        <f>【記入③】生産設備の概要!C9</f>
        <v>0</v>
      </c>
      <c r="E60" s="21">
        <f>【記入③】生産設備の概要!D9</f>
        <v>0</v>
      </c>
      <c r="F60" s="21">
        <f>【記入③】生産設備の概要!E9</f>
        <v>0</v>
      </c>
      <c r="G60" s="21">
        <f>【記入③】生産設備の概要!F9</f>
        <v>0</v>
      </c>
    </row>
    <row r="61" spans="1:7" x14ac:dyDescent="0.2">
      <c r="A61" s="220">
        <f>【記入①】基本事項アンケート!C$5</f>
        <v>0</v>
      </c>
      <c r="B61" s="18" t="s">
        <v>253</v>
      </c>
      <c r="C61" s="21">
        <f>【記入③】生産設備の概要!B10</f>
        <v>0</v>
      </c>
      <c r="D61" s="21">
        <f>【記入③】生産設備の概要!C10</f>
        <v>0</v>
      </c>
      <c r="E61" s="21">
        <f>【記入③】生産設備の概要!D10</f>
        <v>0</v>
      </c>
      <c r="F61" s="21">
        <f>【記入③】生産設備の概要!E10</f>
        <v>0</v>
      </c>
      <c r="G61" s="21">
        <f>【記入③】生産設備の概要!F10</f>
        <v>0</v>
      </c>
    </row>
    <row r="62" spans="1:7" x14ac:dyDescent="0.2">
      <c r="A62" s="220">
        <f>【記入①】基本事項アンケート!C$5</f>
        <v>0</v>
      </c>
      <c r="B62" s="17" t="s">
        <v>259</v>
      </c>
      <c r="C62" s="22" t="s">
        <v>274</v>
      </c>
      <c r="D62" s="12">
        <v>10</v>
      </c>
      <c r="E62" s="13" t="s">
        <v>267</v>
      </c>
      <c r="F62" s="12">
        <v>500</v>
      </c>
      <c r="G62" s="13" t="s">
        <v>257</v>
      </c>
    </row>
    <row r="63" spans="1:7" x14ac:dyDescent="0.2">
      <c r="A63" s="220">
        <f>【記入①】基本事項アンケート!C$5</f>
        <v>0</v>
      </c>
      <c r="B63" s="18" t="s">
        <v>252</v>
      </c>
      <c r="C63" s="215" t="str">
        <f>【記入③】生産設備の概要!B12</f>
        <v>（選んで下さい）</v>
      </c>
      <c r="D63" s="215">
        <f>【記入③】生産設備の概要!C12</f>
        <v>0</v>
      </c>
      <c r="E63" s="215">
        <f>【記入③】生産設備の概要!D12</f>
        <v>0</v>
      </c>
      <c r="F63" s="215">
        <f>【記入③】生産設備の概要!E12</f>
        <v>0</v>
      </c>
      <c r="G63" s="215">
        <f>【記入③】生産設備の概要!F12</f>
        <v>0</v>
      </c>
    </row>
    <row r="64" spans="1:7" x14ac:dyDescent="0.2">
      <c r="A64" s="220">
        <f>【記入①】基本事項アンケート!C$5</f>
        <v>0</v>
      </c>
      <c r="B64" s="18" t="s">
        <v>253</v>
      </c>
      <c r="C64" s="215" t="str">
        <f>【記入③】生産設備の概要!B13</f>
        <v>（選んで下さい）</v>
      </c>
      <c r="D64" s="215">
        <f>【記入③】生産設備の概要!C13</f>
        <v>0</v>
      </c>
      <c r="E64" s="215">
        <f>【記入③】生産設備の概要!D13</f>
        <v>0</v>
      </c>
      <c r="F64" s="215">
        <f>【記入③】生産設備の概要!E13</f>
        <v>0</v>
      </c>
      <c r="G64" s="215">
        <f>【記入③】生産設備の概要!F13</f>
        <v>0</v>
      </c>
    </row>
    <row r="65" spans="1:7" x14ac:dyDescent="0.2">
      <c r="A65" s="220">
        <f>【記入①】基本事項アンケート!C$5</f>
        <v>0</v>
      </c>
      <c r="B65" s="18" t="s">
        <v>254</v>
      </c>
      <c r="C65" s="215" t="str">
        <f>【記入③】生産設備の概要!B14</f>
        <v>（選んで下さい）</v>
      </c>
      <c r="D65" s="215">
        <f>【記入③】生産設備の概要!C14</f>
        <v>0</v>
      </c>
      <c r="E65" s="215">
        <f>【記入③】生産設備の概要!D14</f>
        <v>0</v>
      </c>
      <c r="F65" s="215">
        <f>【記入③】生産設備の概要!E14</f>
        <v>0</v>
      </c>
      <c r="G65" s="215">
        <f>【記入③】生産設備の概要!F14</f>
        <v>0</v>
      </c>
    </row>
    <row r="66" spans="1:7" x14ac:dyDescent="0.2">
      <c r="A66" s="220">
        <f>【記入①】基本事項アンケート!C$5</f>
        <v>0</v>
      </c>
      <c r="B66" s="18" t="s">
        <v>255</v>
      </c>
      <c r="C66" s="215" t="str">
        <f>【記入③】生産設備の概要!B15</f>
        <v>（選んで下さい）</v>
      </c>
      <c r="D66" s="215">
        <f>【記入③】生産設備の概要!C15</f>
        <v>0</v>
      </c>
      <c r="E66" s="215">
        <f>【記入③】生産設備の概要!D15</f>
        <v>0</v>
      </c>
      <c r="F66" s="215">
        <f>【記入③】生産設備の概要!E15</f>
        <v>0</v>
      </c>
      <c r="G66" s="215">
        <f>【記入③】生産設備の概要!F15</f>
        <v>0</v>
      </c>
    </row>
    <row r="67" spans="1:7" ht="13.8" thickBot="1" x14ac:dyDescent="0.25">
      <c r="A67" s="220">
        <f>【記入①】基本事項アンケート!C$5</f>
        <v>0</v>
      </c>
      <c r="B67" s="19" t="s">
        <v>256</v>
      </c>
      <c r="C67" s="215" t="str">
        <f>【記入③】生産設備の概要!B16</f>
        <v>（選んで下さい）</v>
      </c>
      <c r="D67" s="215">
        <f>【記入③】生産設備の概要!C16</f>
        <v>0</v>
      </c>
      <c r="E67" s="215">
        <f>【記入③】生産設備の概要!D16</f>
        <v>0</v>
      </c>
      <c r="F67" s="215">
        <f>【記入③】生産設備の概要!E16</f>
        <v>0</v>
      </c>
      <c r="G67" s="215">
        <f>【記入③】生産設備の概要!F16</f>
        <v>0</v>
      </c>
    </row>
    <row r="68" spans="1:7" x14ac:dyDescent="0.2">
      <c r="B68" s="9" t="s">
        <v>271</v>
      </c>
      <c r="C68" s="7"/>
      <c r="D68" s="8"/>
      <c r="E68" s="8"/>
      <c r="F68" s="8"/>
      <c r="G68" s="8"/>
    </row>
    <row r="69" spans="1:7" x14ac:dyDescent="0.2">
      <c r="B69" s="8"/>
      <c r="C69" s="8"/>
      <c r="D69" s="8"/>
      <c r="E69" s="8"/>
      <c r="F69" s="8"/>
      <c r="G69" s="8"/>
    </row>
    <row r="70" spans="1:7" ht="13.8" thickBot="1" x14ac:dyDescent="0.25">
      <c r="B70" s="4"/>
      <c r="C70" s="7"/>
      <c r="D70" s="7"/>
      <c r="E70" s="7"/>
      <c r="F70" s="7"/>
      <c r="G70" s="7"/>
    </row>
    <row r="71" spans="1:7" x14ac:dyDescent="0.2">
      <c r="A71" s="220">
        <f>【記入①】基本事項アンケート!C$5</f>
        <v>0</v>
      </c>
      <c r="B71" s="16"/>
      <c r="C71" s="20" t="s">
        <v>278</v>
      </c>
      <c r="D71" s="10" t="s">
        <v>260</v>
      </c>
      <c r="E71" s="11" t="s">
        <v>243</v>
      </c>
      <c r="F71" s="402" t="s">
        <v>261</v>
      </c>
      <c r="G71" s="403"/>
    </row>
    <row r="72" spans="1:7" x14ac:dyDescent="0.2">
      <c r="A72" s="220">
        <f>【記入①】基本事項アンケート!C$5</f>
        <v>0</v>
      </c>
      <c r="B72" s="17" t="s">
        <v>259</v>
      </c>
      <c r="C72" s="22" t="s">
        <v>279</v>
      </c>
      <c r="D72" s="12">
        <v>37</v>
      </c>
      <c r="E72" s="13" t="s">
        <v>257</v>
      </c>
      <c r="F72" s="404" t="s">
        <v>275</v>
      </c>
      <c r="G72" s="405"/>
    </row>
    <row r="73" spans="1:7" x14ac:dyDescent="0.2">
      <c r="A73" s="220">
        <f>【記入①】基本事項アンケート!C$5</f>
        <v>0</v>
      </c>
      <c r="B73" s="18" t="s">
        <v>252</v>
      </c>
      <c r="C73" s="215" t="str">
        <f>【記入③】生産設備の概要!B22</f>
        <v>(リストから選び、ない場合はご記入下さい)</v>
      </c>
      <c r="D73" s="215">
        <f>【記入③】生産設備の概要!C22</f>
        <v>0</v>
      </c>
      <c r="E73" s="215" t="str">
        <f>【記入③】生産設備の概要!D22</f>
        <v>ｋW</v>
      </c>
      <c r="F73" s="400" t="str">
        <f>【記入③】生産設備の概要!E22</f>
        <v>（選んで下さい）</v>
      </c>
      <c r="G73" s="401"/>
    </row>
    <row r="74" spans="1:7" x14ac:dyDescent="0.2">
      <c r="A74" s="220">
        <f>【記入①】基本事項アンケート!C$5</f>
        <v>0</v>
      </c>
      <c r="B74" s="18" t="s">
        <v>253</v>
      </c>
      <c r="C74" s="215" t="str">
        <f>【記入③】生産設備の概要!B23</f>
        <v>(リストから選び、ない場合はご記入下さい)</v>
      </c>
      <c r="D74" s="215">
        <f>【記入③】生産設備の概要!C23</f>
        <v>0</v>
      </c>
      <c r="E74" s="215" t="str">
        <f>【記入③】生産設備の概要!D23</f>
        <v>ｋW</v>
      </c>
      <c r="F74" s="400" t="str">
        <f>【記入③】生産設備の概要!E23</f>
        <v>（選んで下さい）</v>
      </c>
      <c r="G74" s="401"/>
    </row>
    <row r="75" spans="1:7" x14ac:dyDescent="0.2">
      <c r="A75" s="220">
        <f>【記入①】基本事項アンケート!C$5</f>
        <v>0</v>
      </c>
      <c r="B75" s="17" t="s">
        <v>259</v>
      </c>
      <c r="C75" s="22" t="s">
        <v>280</v>
      </c>
      <c r="D75" s="12">
        <v>25</v>
      </c>
      <c r="E75" s="13" t="s">
        <v>257</v>
      </c>
      <c r="F75" s="406" t="s">
        <v>276</v>
      </c>
      <c r="G75" s="405"/>
    </row>
    <row r="76" spans="1:7" x14ac:dyDescent="0.2">
      <c r="A76" s="220">
        <f>【記入①】基本事項アンケート!C$5</f>
        <v>0</v>
      </c>
      <c r="B76" s="18" t="s">
        <v>252</v>
      </c>
      <c r="C76" s="215" t="str">
        <f>【記入③】生産設備の概要!B25</f>
        <v>(リストから選び、ない場合はご記入下さい)</v>
      </c>
      <c r="D76" s="215">
        <f>【記入③】生産設備の概要!C25</f>
        <v>0</v>
      </c>
      <c r="E76" s="215" t="str">
        <f>【記入③】生産設備の概要!D25</f>
        <v>ｋW</v>
      </c>
      <c r="F76" s="400" t="str">
        <f>【記入③】生産設備の概要!E25</f>
        <v>（選んで下さい）</v>
      </c>
      <c r="G76" s="401"/>
    </row>
    <row r="77" spans="1:7" ht="13.8" thickBot="1" x14ac:dyDescent="0.25">
      <c r="A77" s="220">
        <f>【記入①】基本事項アンケート!C$5</f>
        <v>0</v>
      </c>
      <c r="B77" s="19" t="s">
        <v>253</v>
      </c>
      <c r="C77" s="215" t="str">
        <f>【記入③】生産設備の概要!B26</f>
        <v>(リストから選び、ない場合はご記入下さい)</v>
      </c>
      <c r="D77" s="215">
        <f>【記入③】生産設備の概要!C26</f>
        <v>0</v>
      </c>
      <c r="E77" s="215" t="str">
        <f>【記入③】生産設備の概要!D26</f>
        <v>ｋW</v>
      </c>
      <c r="F77" s="400" t="str">
        <f>【記入③】生産設備の概要!E26</f>
        <v>（選んで下さい）</v>
      </c>
      <c r="G77" s="401"/>
    </row>
  </sheetData>
  <mergeCells count="7">
    <mergeCell ref="F77:G77"/>
    <mergeCell ref="F71:G71"/>
    <mergeCell ref="F72:G72"/>
    <mergeCell ref="F73:G73"/>
    <mergeCell ref="F74:G74"/>
    <mergeCell ref="F75:G75"/>
    <mergeCell ref="F76:G76"/>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70"/>
  <sheetViews>
    <sheetView tabSelected="1" zoomScale="70" zoomScaleNormal="70" zoomScaleSheetLayoutView="73" workbookViewId="0">
      <selection activeCell="H4" sqref="H4"/>
    </sheetView>
  </sheetViews>
  <sheetFormatPr defaultColWidth="11" defaultRowHeight="23.25" customHeight="1" x14ac:dyDescent="0.2"/>
  <cols>
    <col min="1" max="1" width="1.88671875" style="6" customWidth="1"/>
    <col min="2" max="2" width="20.33203125" style="6" customWidth="1"/>
    <col min="3" max="3" width="10.6640625" style="6" customWidth="1"/>
    <col min="4" max="4" width="16.44140625" style="6" customWidth="1"/>
    <col min="5" max="5" width="12.6640625" style="6" customWidth="1"/>
    <col min="6" max="6" width="31.88671875" style="6" customWidth="1"/>
    <col min="7" max="7" width="47.6640625" style="6" customWidth="1"/>
    <col min="8" max="8" width="7.44140625" style="6" customWidth="1"/>
    <col min="9" max="10" width="5.88671875" style="6" customWidth="1"/>
    <col min="11" max="11" width="5.109375" style="6" customWidth="1"/>
    <col min="12" max="13" width="5.88671875" style="6" customWidth="1"/>
    <col min="14" max="15" width="13.88671875" style="6" customWidth="1"/>
    <col min="16" max="28" width="11" style="6" customWidth="1"/>
    <col min="29" max="29" width="24.77734375" style="6" bestFit="1" customWidth="1"/>
    <col min="30" max="32" width="38.88671875" bestFit="1" customWidth="1"/>
    <col min="33" max="33" width="47.44140625" bestFit="1" customWidth="1"/>
    <col min="34" max="39" width="38.88671875" bestFit="1" customWidth="1"/>
    <col min="40" max="40" width="23.77734375" bestFit="1" customWidth="1"/>
    <col min="41" max="41" width="47.88671875" style="397" bestFit="1" customWidth="1"/>
    <col min="42" max="43" width="38.88671875" bestFit="1" customWidth="1"/>
    <col min="44" max="44" width="26" bestFit="1" customWidth="1"/>
    <col min="45" max="45" width="23.77734375" style="6" bestFit="1" customWidth="1"/>
    <col min="46" max="46" width="41.6640625" style="6" bestFit="1" customWidth="1"/>
    <col min="47" max="16384" width="11" style="6"/>
  </cols>
  <sheetData>
    <row r="1" spans="2:46" ht="27.75" customHeight="1" x14ac:dyDescent="0.2">
      <c r="C1" s="303"/>
      <c r="D1" s="302">
        <v>2020</v>
      </c>
      <c r="E1" s="303" t="s">
        <v>576</v>
      </c>
      <c r="F1" s="303"/>
      <c r="G1" s="303"/>
      <c r="Y1" s="318"/>
      <c r="AC1" s="320" t="s">
        <v>598</v>
      </c>
      <c r="AD1" s="4" t="s">
        <v>596</v>
      </c>
      <c r="AE1" s="4" t="s">
        <v>354</v>
      </c>
      <c r="AF1" s="4" t="s">
        <v>346</v>
      </c>
      <c r="AG1" s="4" t="s">
        <v>347</v>
      </c>
      <c r="AH1" s="4" t="s">
        <v>348</v>
      </c>
      <c r="AI1" s="4" t="s">
        <v>349</v>
      </c>
      <c r="AJ1" s="4" t="s">
        <v>350</v>
      </c>
      <c r="AK1" s="4" t="s">
        <v>351</v>
      </c>
      <c r="AL1" s="4" t="s">
        <v>352</v>
      </c>
      <c r="AM1" s="4" t="s">
        <v>353</v>
      </c>
      <c r="AN1" s="4" t="s">
        <v>596</v>
      </c>
      <c r="AO1" s="396" t="s">
        <v>597</v>
      </c>
      <c r="AP1" s="4" t="s">
        <v>596</v>
      </c>
      <c r="AQ1" s="4" t="s">
        <v>596</v>
      </c>
      <c r="AR1" s="4" t="s">
        <v>596</v>
      </c>
      <c r="AS1" s="4"/>
      <c r="AT1" s="263" t="s">
        <v>436</v>
      </c>
    </row>
    <row r="2" spans="2:46" ht="23.25" customHeight="1" x14ac:dyDescent="0.2">
      <c r="B2" s="278">
        <v>2014</v>
      </c>
      <c r="C2" s="262"/>
      <c r="D2" s="262"/>
      <c r="E2" s="262"/>
      <c r="F2" s="262"/>
      <c r="Y2" s="318"/>
      <c r="AC2" s="320" t="s">
        <v>480</v>
      </c>
      <c r="AD2" s="4" t="s">
        <v>562</v>
      </c>
      <c r="AE2" s="4" t="s">
        <v>596</v>
      </c>
      <c r="AF2" s="4" t="s">
        <v>596</v>
      </c>
      <c r="AG2" s="4" t="s">
        <v>596</v>
      </c>
      <c r="AH2" s="4" t="s">
        <v>596</v>
      </c>
      <c r="AI2" s="4" t="s">
        <v>596</v>
      </c>
      <c r="AJ2" s="4" t="s">
        <v>596</v>
      </c>
      <c r="AK2" s="4" t="s">
        <v>596</v>
      </c>
      <c r="AL2" s="4" t="s">
        <v>596</v>
      </c>
      <c r="AM2" s="4"/>
      <c r="AN2" s="4" t="s">
        <v>551</v>
      </c>
      <c r="AO2" s="396" t="s">
        <v>636</v>
      </c>
      <c r="AP2" s="4" t="s">
        <v>323</v>
      </c>
      <c r="AQ2" s="4" t="s">
        <v>326</v>
      </c>
      <c r="AR2" s="4" t="s">
        <v>392</v>
      </c>
      <c r="AS2" s="211" t="s">
        <v>601</v>
      </c>
      <c r="AT2" s="263" t="s">
        <v>480</v>
      </c>
    </row>
    <row r="3" spans="2:46" ht="18" customHeight="1" x14ac:dyDescent="0.2">
      <c r="B3" s="438" t="s">
        <v>277</v>
      </c>
      <c r="C3" s="438"/>
      <c r="D3" s="438"/>
      <c r="E3" s="438"/>
      <c r="F3" s="438"/>
      <c r="Y3" s="318"/>
      <c r="AC3" s="322" t="s">
        <v>518</v>
      </c>
      <c r="AD3" s="4" t="s">
        <v>563</v>
      </c>
      <c r="AE3" s="4" t="s">
        <v>362</v>
      </c>
      <c r="AF3" s="4" t="s">
        <v>355</v>
      </c>
      <c r="AG3" s="4" t="s">
        <v>355</v>
      </c>
      <c r="AH3" s="4" t="s">
        <v>383</v>
      </c>
      <c r="AI3" s="4" t="s">
        <v>383</v>
      </c>
      <c r="AJ3" s="4" t="s">
        <v>383</v>
      </c>
      <c r="AK3" s="4" t="s">
        <v>383</v>
      </c>
      <c r="AL3" s="4" t="s">
        <v>387</v>
      </c>
      <c r="AM3" s="4"/>
      <c r="AN3" s="4" t="s">
        <v>321</v>
      </c>
      <c r="AO3" s="396" t="s">
        <v>635</v>
      </c>
      <c r="AP3" s="4" t="s">
        <v>322</v>
      </c>
      <c r="AQ3" s="4" t="s">
        <v>324</v>
      </c>
      <c r="AR3" s="4" t="s">
        <v>393</v>
      </c>
      <c r="AS3" s="211" t="s">
        <v>602</v>
      </c>
      <c r="AT3" s="265" t="s">
        <v>518</v>
      </c>
    </row>
    <row r="4" spans="2:46" s="5" customFormat="1" ht="33" customHeight="1" thickBot="1" x14ac:dyDescent="0.25">
      <c r="B4" s="295" t="s">
        <v>269</v>
      </c>
      <c r="E4" s="211"/>
      <c r="G4" s="211"/>
      <c r="H4" s="211"/>
      <c r="I4" s="211"/>
      <c r="J4" s="211"/>
      <c r="K4" s="211"/>
      <c r="L4" s="211"/>
      <c r="M4" s="211"/>
      <c r="N4" s="211"/>
      <c r="O4" s="211"/>
      <c r="P4" s="211"/>
      <c r="Q4" s="211"/>
      <c r="R4" s="211"/>
      <c r="S4" s="211"/>
      <c r="T4" s="211"/>
      <c r="U4" s="211"/>
      <c r="V4" s="211"/>
      <c r="W4" s="211"/>
      <c r="X4" s="211"/>
      <c r="Y4" s="318"/>
      <c r="Z4" s="211"/>
      <c r="AA4" s="211"/>
      <c r="AB4" s="211"/>
      <c r="AC4" s="322" t="s">
        <v>517</v>
      </c>
      <c r="AD4" s="4" t="s">
        <v>564</v>
      </c>
      <c r="AE4" s="4" t="s">
        <v>363</v>
      </c>
      <c r="AF4" s="4" t="s">
        <v>356</v>
      </c>
      <c r="AG4" s="4" t="s">
        <v>381</v>
      </c>
      <c r="AH4" s="4" t="s">
        <v>358</v>
      </c>
      <c r="AI4" s="4" t="s">
        <v>358</v>
      </c>
      <c r="AJ4" s="4" t="s">
        <v>358</v>
      </c>
      <c r="AK4" s="4" t="s">
        <v>358</v>
      </c>
      <c r="AL4" s="4" t="s">
        <v>388</v>
      </c>
      <c r="AM4" s="4"/>
      <c r="AN4" s="4"/>
      <c r="AO4" s="396" t="s">
        <v>633</v>
      </c>
      <c r="AP4" s="4" t="s">
        <v>344</v>
      </c>
      <c r="AQ4" s="4" t="s">
        <v>325</v>
      </c>
      <c r="AR4" s="4"/>
      <c r="AS4" s="279"/>
      <c r="AT4" s="265" t="s">
        <v>517</v>
      </c>
    </row>
    <row r="5" spans="2:46" s="5" customFormat="1" ht="23.25" customHeight="1" x14ac:dyDescent="0.2">
      <c r="B5" s="212" t="s">
        <v>555</v>
      </c>
      <c r="C5" s="466"/>
      <c r="D5" s="467"/>
      <c r="E5" s="467"/>
      <c r="F5" s="468"/>
      <c r="G5" s="211"/>
      <c r="H5" s="211"/>
      <c r="I5" s="211"/>
      <c r="J5" s="211"/>
      <c r="K5" s="211"/>
      <c r="L5" s="211"/>
      <c r="M5" s="211"/>
      <c r="N5" s="211"/>
      <c r="O5" s="211"/>
      <c r="P5" s="211"/>
      <c r="Q5" s="211"/>
      <c r="R5" s="211"/>
      <c r="S5" s="211"/>
      <c r="T5" s="211"/>
      <c r="U5" s="211"/>
      <c r="V5" s="211"/>
      <c r="W5" s="211"/>
      <c r="X5" s="211"/>
      <c r="Y5" s="318"/>
      <c r="Z5" s="211"/>
      <c r="AA5" s="211"/>
      <c r="AB5" s="211"/>
      <c r="AC5" s="322" t="s">
        <v>529</v>
      </c>
      <c r="AD5" s="4" t="s">
        <v>565</v>
      </c>
      <c r="AE5" s="4" t="s">
        <v>364</v>
      </c>
      <c r="AF5" s="4" t="s">
        <v>357</v>
      </c>
      <c r="AG5" s="4" t="s">
        <v>382</v>
      </c>
      <c r="AH5" s="4" t="s">
        <v>384</v>
      </c>
      <c r="AI5" s="4" t="s">
        <v>384</v>
      </c>
      <c r="AJ5" s="4" t="s">
        <v>384</v>
      </c>
      <c r="AK5" s="4" t="s">
        <v>384</v>
      </c>
      <c r="AL5" s="4" t="s">
        <v>389</v>
      </c>
      <c r="AM5" s="4"/>
      <c r="AN5" s="4"/>
      <c r="AO5" s="396" t="s">
        <v>631</v>
      </c>
      <c r="AP5" s="4" t="s">
        <v>75</v>
      </c>
      <c r="AQ5" s="4" t="s">
        <v>75</v>
      </c>
      <c r="AR5" s="4"/>
      <c r="AS5" s="211"/>
      <c r="AT5" s="265" t="s">
        <v>519</v>
      </c>
    </row>
    <row r="6" spans="2:46" s="5" customFormat="1" ht="23.25" customHeight="1" x14ac:dyDescent="0.2">
      <c r="B6" s="213" t="s">
        <v>556</v>
      </c>
      <c r="C6" s="407"/>
      <c r="D6" s="408"/>
      <c r="E6" s="408"/>
      <c r="F6" s="409"/>
      <c r="G6" s="211"/>
      <c r="H6" s="211"/>
      <c r="I6" s="211"/>
      <c r="J6" s="211"/>
      <c r="K6" s="211"/>
      <c r="L6" s="211"/>
      <c r="M6" s="211"/>
      <c r="N6" s="211"/>
      <c r="O6" s="211"/>
      <c r="P6" s="211"/>
      <c r="Q6" s="211"/>
      <c r="R6" s="211"/>
      <c r="S6" s="211"/>
      <c r="T6" s="211"/>
      <c r="U6" s="211"/>
      <c r="V6" s="211"/>
      <c r="W6" s="211"/>
      <c r="X6" s="211"/>
      <c r="Y6" s="318"/>
      <c r="Z6" s="211"/>
      <c r="AA6" s="211"/>
      <c r="AB6" s="211"/>
      <c r="AC6" s="320" t="s">
        <v>550</v>
      </c>
      <c r="AD6" s="4" t="s">
        <v>566</v>
      </c>
      <c r="AE6" s="4" t="s">
        <v>365</v>
      </c>
      <c r="AF6" s="4" t="s">
        <v>358</v>
      </c>
      <c r="AG6" s="4" t="s">
        <v>358</v>
      </c>
      <c r="AH6" s="4" t="s">
        <v>385</v>
      </c>
      <c r="AI6" s="4" t="s">
        <v>386</v>
      </c>
      <c r="AJ6" s="4" t="s">
        <v>386</v>
      </c>
      <c r="AK6" s="4" t="s">
        <v>386</v>
      </c>
      <c r="AL6" s="4" t="s">
        <v>390</v>
      </c>
      <c r="AM6" s="4"/>
      <c r="AN6" s="4"/>
      <c r="AO6" s="396" t="s">
        <v>629</v>
      </c>
      <c r="AP6" s="4"/>
      <c r="AQ6" s="4"/>
      <c r="AR6" s="4"/>
      <c r="AS6" s="211"/>
      <c r="AT6" s="264"/>
    </row>
    <row r="7" spans="2:46" s="5" customFormat="1" ht="23.25" customHeight="1" x14ac:dyDescent="0.2">
      <c r="B7" s="213" t="s">
        <v>525</v>
      </c>
      <c r="C7" s="449"/>
      <c r="D7" s="450"/>
      <c r="E7" s="450"/>
      <c r="F7" s="451"/>
      <c r="G7" s="211"/>
      <c r="H7" s="211"/>
      <c r="I7" s="211"/>
      <c r="J7" s="211"/>
      <c r="K7" s="211"/>
      <c r="L7" s="211"/>
      <c r="M7" s="211"/>
      <c r="N7" s="211"/>
      <c r="O7" s="211"/>
      <c r="P7" s="211"/>
      <c r="Q7" s="211"/>
      <c r="R7" s="211"/>
      <c r="S7" s="211"/>
      <c r="T7" s="211"/>
      <c r="U7" s="211"/>
      <c r="V7" s="211"/>
      <c r="W7" s="211"/>
      <c r="X7" s="211"/>
      <c r="Y7" s="318"/>
      <c r="Z7" s="211"/>
      <c r="AA7" s="211"/>
      <c r="AB7" s="211"/>
      <c r="AC7" s="211" t="s">
        <v>599</v>
      </c>
      <c r="AD7" s="4" t="s">
        <v>567</v>
      </c>
      <c r="AE7" s="4" t="s">
        <v>366</v>
      </c>
      <c r="AF7" s="4" t="s">
        <v>359</v>
      </c>
      <c r="AG7" s="4" t="s">
        <v>359</v>
      </c>
      <c r="AH7" s="4" t="s">
        <v>361</v>
      </c>
      <c r="AI7" s="4" t="s">
        <v>385</v>
      </c>
      <c r="AJ7" s="4" t="s">
        <v>385</v>
      </c>
      <c r="AK7" s="4" t="s">
        <v>385</v>
      </c>
      <c r="AL7" s="4" t="s">
        <v>391</v>
      </c>
      <c r="AM7" s="4"/>
      <c r="AN7" s="4"/>
      <c r="AO7" s="396" t="s">
        <v>627</v>
      </c>
      <c r="AP7" s="4"/>
      <c r="AQ7" s="4"/>
      <c r="AR7" s="4"/>
      <c r="AS7" s="211"/>
    </row>
    <row r="8" spans="2:46" s="5" customFormat="1" ht="23.25" customHeight="1" x14ac:dyDescent="0.2">
      <c r="B8" s="213" t="s">
        <v>526</v>
      </c>
      <c r="C8" s="449"/>
      <c r="D8" s="452"/>
      <c r="E8" s="452"/>
      <c r="F8" s="453"/>
      <c r="G8" s="211"/>
      <c r="H8" s="211"/>
      <c r="I8" s="211"/>
      <c r="J8" s="211"/>
      <c r="K8" s="211"/>
      <c r="L8" s="211"/>
      <c r="M8" s="211"/>
      <c r="N8" s="211"/>
      <c r="O8" s="211"/>
      <c r="P8" s="211"/>
      <c r="Q8" s="211"/>
      <c r="R8" s="211"/>
      <c r="S8" s="211"/>
      <c r="T8" s="211"/>
      <c r="U8" s="211"/>
      <c r="V8" s="211"/>
      <c r="W8" s="211"/>
      <c r="X8" s="211"/>
      <c r="Y8" s="318"/>
      <c r="Z8" s="211"/>
      <c r="AA8" s="211"/>
      <c r="AB8" s="211"/>
      <c r="AD8" s="4" t="s">
        <v>568</v>
      </c>
      <c r="AE8" s="4" t="s">
        <v>367</v>
      </c>
      <c r="AF8" s="4" t="s">
        <v>360</v>
      </c>
      <c r="AG8" s="4" t="s">
        <v>360</v>
      </c>
      <c r="AH8" s="4"/>
      <c r="AI8" s="211" t="s">
        <v>361</v>
      </c>
      <c r="AJ8" s="211" t="s">
        <v>361</v>
      </c>
      <c r="AK8" s="211" t="s">
        <v>361</v>
      </c>
      <c r="AM8" s="4"/>
      <c r="AN8" s="4"/>
      <c r="AO8" s="396" t="s">
        <v>625</v>
      </c>
      <c r="AP8" s="4"/>
      <c r="AQ8" s="4"/>
      <c r="AR8" s="4"/>
      <c r="AS8" s="211"/>
    </row>
    <row r="9" spans="2:46" s="5" customFormat="1" ht="23.25" customHeight="1" x14ac:dyDescent="0.2">
      <c r="B9" s="213" t="s">
        <v>578</v>
      </c>
      <c r="C9" s="449"/>
      <c r="D9" s="452"/>
      <c r="E9" s="452"/>
      <c r="F9" s="453"/>
      <c r="G9" s="211"/>
      <c r="H9" s="211"/>
      <c r="I9" s="211"/>
      <c r="J9" s="211"/>
      <c r="K9" s="211"/>
      <c r="L9" s="211"/>
      <c r="M9" s="211"/>
      <c r="N9" s="211"/>
      <c r="O9" s="211"/>
      <c r="P9" s="211"/>
      <c r="Q9" s="211"/>
      <c r="R9" s="211"/>
      <c r="S9" s="211"/>
      <c r="T9" s="211"/>
      <c r="U9" s="211"/>
      <c r="V9" s="211"/>
      <c r="W9" s="211"/>
      <c r="X9" s="211"/>
      <c r="Y9" s="318"/>
      <c r="Z9" s="211"/>
      <c r="AA9" s="211"/>
      <c r="AB9" s="211"/>
      <c r="AD9" s="4" t="s">
        <v>569</v>
      </c>
      <c r="AE9" s="4" t="s">
        <v>368</v>
      </c>
      <c r="AF9" s="4" t="s">
        <v>361</v>
      </c>
      <c r="AG9" s="4" t="s">
        <v>361</v>
      </c>
      <c r="AH9" s="4"/>
      <c r="AI9" s="211"/>
      <c r="AJ9" s="211"/>
      <c r="AK9" s="211"/>
      <c r="AM9" s="4"/>
      <c r="AN9" s="4"/>
      <c r="AO9" s="396" t="s">
        <v>623</v>
      </c>
      <c r="AP9" s="4"/>
      <c r="AQ9" s="4"/>
      <c r="AR9" s="4"/>
      <c r="AS9" s="211"/>
    </row>
    <row r="10" spans="2:46" s="5" customFormat="1" ht="23.25" customHeight="1" x14ac:dyDescent="0.2">
      <c r="B10" s="213" t="s">
        <v>537</v>
      </c>
      <c r="C10" s="449"/>
      <c r="D10" s="452"/>
      <c r="E10" s="452"/>
      <c r="F10" s="453"/>
      <c r="G10" s="217"/>
      <c r="H10" s="211"/>
      <c r="I10" s="211"/>
      <c r="J10" s="211"/>
      <c r="K10" s="211"/>
      <c r="L10" s="211"/>
      <c r="M10" s="211"/>
      <c r="N10" s="211"/>
      <c r="O10" s="211"/>
      <c r="P10" s="211"/>
      <c r="Q10" s="211"/>
      <c r="R10" s="211"/>
      <c r="S10" s="211"/>
      <c r="T10" s="211"/>
      <c r="U10" s="211"/>
      <c r="V10" s="211"/>
      <c r="W10" s="211"/>
      <c r="X10" s="211"/>
      <c r="Y10" s="318"/>
      <c r="Z10" s="211"/>
      <c r="AA10" s="211"/>
      <c r="AB10" s="211"/>
      <c r="AD10" s="4" t="s">
        <v>570</v>
      </c>
      <c r="AE10" s="211" t="s">
        <v>369</v>
      </c>
      <c r="AH10" s="4"/>
      <c r="AL10" s="4"/>
      <c r="AM10" s="4"/>
      <c r="AN10" s="4"/>
      <c r="AO10" s="396" t="s">
        <v>621</v>
      </c>
      <c r="AP10" s="4"/>
      <c r="AQ10" s="4"/>
      <c r="AR10" s="4"/>
      <c r="AS10" s="211"/>
    </row>
    <row r="11" spans="2:46" s="5" customFormat="1" ht="23.25" customHeight="1" x14ac:dyDescent="0.2">
      <c r="B11" s="214" t="s">
        <v>527</v>
      </c>
      <c r="C11" s="439"/>
      <c r="D11" s="440"/>
      <c r="E11" s="440"/>
      <c r="F11" s="441"/>
      <c r="G11" s="211"/>
      <c r="H11" s="211"/>
      <c r="I11" s="211"/>
      <c r="J11" s="211"/>
      <c r="K11" s="211"/>
      <c r="L11" s="211"/>
      <c r="M11" s="211"/>
      <c r="N11" s="211"/>
      <c r="O11" s="211"/>
      <c r="P11" s="211"/>
      <c r="Q11" s="211"/>
      <c r="R11" s="211"/>
      <c r="S11" s="211"/>
      <c r="T11" s="211"/>
      <c r="U11" s="211"/>
      <c r="V11" s="211"/>
      <c r="W11" s="211"/>
      <c r="X11" s="211"/>
      <c r="Y11" s="318"/>
      <c r="Z11" s="211"/>
      <c r="AA11" s="211"/>
      <c r="AB11" s="211"/>
      <c r="AD11" s="4" t="s">
        <v>571</v>
      </c>
      <c r="AE11" s="211" t="s">
        <v>370</v>
      </c>
      <c r="AL11" s="4"/>
      <c r="AM11" s="4"/>
      <c r="AN11" s="4"/>
      <c r="AO11" s="396" t="s">
        <v>619</v>
      </c>
      <c r="AP11" s="4"/>
      <c r="AQ11" s="4"/>
      <c r="AR11" s="4"/>
      <c r="AS11" s="211"/>
    </row>
    <row r="12" spans="2:46" s="5" customFormat="1" ht="25.5" customHeight="1" x14ac:dyDescent="0.2">
      <c r="B12" s="271" t="s">
        <v>538</v>
      </c>
      <c r="C12" s="442" t="s">
        <v>596</v>
      </c>
      <c r="D12" s="443"/>
      <c r="E12" s="443"/>
      <c r="F12" s="444"/>
      <c r="G12" s="217"/>
      <c r="H12" s="211"/>
      <c r="I12" s="211"/>
      <c r="J12" s="211"/>
      <c r="K12" s="211"/>
      <c r="L12" s="211"/>
      <c r="M12" s="211"/>
      <c r="N12" s="211"/>
      <c r="O12" s="211"/>
      <c r="P12" s="211"/>
      <c r="Q12" s="211"/>
      <c r="R12" s="211"/>
      <c r="S12" s="211"/>
      <c r="T12" s="211"/>
      <c r="U12" s="211"/>
      <c r="V12" s="211"/>
      <c r="W12" s="211"/>
      <c r="X12" s="211"/>
      <c r="Y12" s="318"/>
      <c r="Z12" s="211"/>
      <c r="AA12" s="211"/>
      <c r="AB12" s="211"/>
      <c r="AD12" s="4" t="s">
        <v>572</v>
      </c>
      <c r="AE12" s="211" t="s">
        <v>371</v>
      </c>
      <c r="AL12" s="4"/>
      <c r="AM12" s="4"/>
      <c r="AN12" s="4"/>
      <c r="AO12" s="396" t="s">
        <v>617</v>
      </c>
      <c r="AP12" s="4"/>
      <c r="AQ12" s="4"/>
      <c r="AR12" s="4"/>
      <c r="AS12" s="211"/>
    </row>
    <row r="13" spans="2:46" s="5" customFormat="1" ht="23.25" customHeight="1" thickBot="1" x14ac:dyDescent="0.25">
      <c r="B13" s="272" t="s">
        <v>528</v>
      </c>
      <c r="C13" s="463"/>
      <c r="D13" s="464"/>
      <c r="E13" s="464"/>
      <c r="F13" s="465"/>
      <c r="G13" s="216"/>
      <c r="H13" s="211"/>
      <c r="I13" s="211"/>
      <c r="J13" s="211"/>
      <c r="K13" s="211"/>
      <c r="L13" s="211"/>
      <c r="M13" s="211"/>
      <c r="N13" s="211"/>
      <c r="O13" s="211"/>
      <c r="P13" s="211"/>
      <c r="Q13" s="211"/>
      <c r="R13" s="211"/>
      <c r="S13" s="211"/>
      <c r="T13" s="211"/>
      <c r="U13" s="211"/>
      <c r="V13" s="211"/>
      <c r="W13" s="211"/>
      <c r="X13" s="211"/>
      <c r="Y13" s="318"/>
      <c r="Z13" s="211"/>
      <c r="AA13" s="211"/>
      <c r="AB13" s="211"/>
      <c r="AD13" s="4" t="s">
        <v>573</v>
      </c>
      <c r="AE13" s="211" t="s">
        <v>372</v>
      </c>
      <c r="AL13" s="4"/>
      <c r="AM13" s="4"/>
      <c r="AO13" s="396" t="s">
        <v>615</v>
      </c>
      <c r="AP13" s="4"/>
      <c r="AQ13" s="4"/>
      <c r="AR13" s="4"/>
      <c r="AS13" s="211"/>
    </row>
    <row r="14" spans="2:46" s="5" customFormat="1" ht="23.25" customHeight="1" thickBot="1" x14ac:dyDescent="0.25">
      <c r="B14" s="273" t="s">
        <v>301</v>
      </c>
      <c r="C14" s="458" t="s">
        <v>597</v>
      </c>
      <c r="D14" s="459"/>
      <c r="E14" s="459"/>
      <c r="F14" s="460"/>
      <c r="G14" s="216"/>
      <c r="H14" s="211"/>
      <c r="I14" s="211"/>
      <c r="J14" s="211"/>
      <c r="K14" s="211"/>
      <c r="L14" s="211"/>
      <c r="M14" s="211"/>
      <c r="N14" s="211"/>
      <c r="O14" s="211"/>
      <c r="P14" s="211"/>
      <c r="Q14" s="211"/>
      <c r="R14" s="211"/>
      <c r="S14" s="211"/>
      <c r="T14" s="211"/>
      <c r="U14" s="211"/>
      <c r="V14" s="211"/>
      <c r="W14" s="211"/>
      <c r="X14" s="211"/>
      <c r="Y14" s="211"/>
      <c r="Z14" s="211"/>
      <c r="AA14" s="211"/>
      <c r="AB14" s="211"/>
      <c r="AD14" s="4"/>
      <c r="AE14" s="211" t="s">
        <v>373</v>
      </c>
      <c r="AL14" s="4"/>
      <c r="AM14" s="4"/>
      <c r="AO14" s="396" t="s">
        <v>613</v>
      </c>
      <c r="AP14" s="4"/>
      <c r="AQ14" s="4"/>
      <c r="AR14" s="4"/>
      <c r="AS14" s="318"/>
    </row>
    <row r="15" spans="2:46" s="5" customFormat="1" ht="24" customHeight="1" thickBot="1" x14ac:dyDescent="0.25">
      <c r="B15" s="273" t="s">
        <v>481</v>
      </c>
      <c r="C15" s="458" t="s">
        <v>598</v>
      </c>
      <c r="D15" s="459"/>
      <c r="E15" s="459"/>
      <c r="F15" s="460"/>
      <c r="G15" s="216"/>
      <c r="H15" s="211"/>
      <c r="I15" s="211"/>
      <c r="J15" s="211"/>
      <c r="K15" s="211"/>
      <c r="L15" s="211"/>
      <c r="M15" s="211"/>
      <c r="N15" s="211"/>
      <c r="O15" s="211"/>
      <c r="P15" s="211"/>
      <c r="Q15" s="211"/>
      <c r="R15" s="211"/>
      <c r="S15" s="211"/>
      <c r="T15" s="211"/>
      <c r="U15" s="211"/>
      <c r="V15" s="211"/>
      <c r="W15" s="211"/>
      <c r="X15" s="211"/>
      <c r="Z15" s="211"/>
      <c r="AA15" s="211"/>
      <c r="AB15" s="211"/>
      <c r="AD15" s="4"/>
      <c r="AE15" s="211" t="s">
        <v>374</v>
      </c>
      <c r="AL15" s="4"/>
      <c r="AM15" s="4"/>
      <c r="AO15" s="396" t="s">
        <v>611</v>
      </c>
      <c r="AP15" s="4"/>
      <c r="AQ15" s="4"/>
      <c r="AR15" s="4"/>
      <c r="AS15" s="211"/>
    </row>
    <row r="16" spans="2:46" s="5" customFormat="1" ht="23.25" customHeight="1" x14ac:dyDescent="0.2">
      <c r="B16" s="296"/>
      <c r="D16" s="355" t="s">
        <v>582</v>
      </c>
      <c r="E16" s="356"/>
      <c r="F16" s="355"/>
      <c r="G16" s="354"/>
      <c r="AD16" s="4"/>
      <c r="AE16" s="211" t="s">
        <v>375</v>
      </c>
      <c r="AK16" s="4"/>
      <c r="AL16" s="4"/>
      <c r="AM16" s="4"/>
      <c r="AO16" s="396" t="s">
        <v>609</v>
      </c>
      <c r="AP16" s="4"/>
      <c r="AQ16" s="4"/>
      <c r="AR16" s="4"/>
      <c r="AS16" s="211"/>
    </row>
    <row r="17" spans="1:44" s="5" customFormat="1" ht="23.25" customHeight="1" x14ac:dyDescent="0.2">
      <c r="B17" s="296"/>
      <c r="D17" s="6"/>
      <c r="E17" s="353" t="s">
        <v>580</v>
      </c>
      <c r="F17" s="375"/>
      <c r="AD17" s="4"/>
      <c r="AE17" s="211" t="s">
        <v>376</v>
      </c>
      <c r="AK17" s="4"/>
      <c r="AL17" s="4"/>
      <c r="AM17" s="4"/>
      <c r="AO17" s="396" t="s">
        <v>638</v>
      </c>
      <c r="AP17" s="4"/>
      <c r="AQ17" s="4"/>
      <c r="AR17" s="4"/>
    </row>
    <row r="18" spans="1:44" s="5" customFormat="1" ht="23.25" customHeight="1" thickBot="1" x14ac:dyDescent="0.25">
      <c r="B18" s="295" t="s">
        <v>552</v>
      </c>
      <c r="H18" s="291"/>
      <c r="I18" s="276"/>
      <c r="J18" s="276"/>
      <c r="K18" s="276"/>
      <c r="AD18" s="4"/>
      <c r="AE18" s="211" t="s">
        <v>377</v>
      </c>
      <c r="AK18" s="4"/>
      <c r="AL18" s="4"/>
      <c r="AM18" s="4"/>
      <c r="AO18" s="396" t="s">
        <v>639</v>
      </c>
      <c r="AP18" s="4"/>
      <c r="AQ18" s="4"/>
      <c r="AR18" s="4"/>
    </row>
    <row r="19" spans="1:44" s="5" customFormat="1" ht="23.25" customHeight="1" thickBot="1" x14ac:dyDescent="0.25">
      <c r="B19" s="456" t="s">
        <v>263</v>
      </c>
      <c r="C19" s="457"/>
      <c r="D19" s="457"/>
      <c r="E19" s="410" t="s">
        <v>262</v>
      </c>
      <c r="F19" s="411"/>
      <c r="H19" s="292"/>
      <c r="I19" s="276"/>
      <c r="J19" s="276"/>
      <c r="K19" s="276"/>
      <c r="Y19" s="211"/>
      <c r="AD19" s="4"/>
      <c r="AE19" s="211" t="s">
        <v>378</v>
      </c>
      <c r="AK19" s="4"/>
      <c r="AL19" s="4"/>
      <c r="AM19" s="4"/>
      <c r="AO19" s="396" t="s">
        <v>640</v>
      </c>
      <c r="AP19" s="4"/>
      <c r="AQ19" s="4"/>
      <c r="AR19" s="4"/>
    </row>
    <row r="20" spans="1:44" s="5" customFormat="1" ht="48.75" customHeight="1" x14ac:dyDescent="0.2">
      <c r="B20" s="454" t="s">
        <v>520</v>
      </c>
      <c r="C20" s="455"/>
      <c r="D20" s="455"/>
      <c r="E20" s="461" t="s">
        <v>596</v>
      </c>
      <c r="F20" s="462"/>
      <c r="G20" s="211"/>
      <c r="H20" s="292"/>
      <c r="I20" s="293"/>
      <c r="J20" s="293"/>
      <c r="K20" s="293"/>
      <c r="L20" s="211"/>
      <c r="M20" s="211"/>
      <c r="N20" s="211"/>
      <c r="O20" s="211"/>
      <c r="P20" s="211"/>
      <c r="Q20" s="211"/>
      <c r="R20" s="211"/>
      <c r="S20" s="211"/>
      <c r="T20" s="211"/>
      <c r="U20" s="211"/>
      <c r="V20" s="211"/>
      <c r="W20" s="211"/>
      <c r="X20" s="211"/>
      <c r="Y20" s="211"/>
      <c r="Z20" s="211"/>
      <c r="AA20" s="211"/>
      <c r="AB20" s="211"/>
      <c r="AD20"/>
      <c r="AE20" s="211" t="s">
        <v>379</v>
      </c>
      <c r="AK20"/>
      <c r="AL20"/>
      <c r="AM20"/>
      <c r="AO20" s="396" t="s">
        <v>637</v>
      </c>
      <c r="AP20"/>
      <c r="AQ20"/>
      <c r="AR20"/>
    </row>
    <row r="21" spans="1:44" s="5" customFormat="1" ht="37.5" customHeight="1" x14ac:dyDescent="0.2">
      <c r="B21" s="421" t="s">
        <v>521</v>
      </c>
      <c r="C21" s="422"/>
      <c r="D21" s="422"/>
      <c r="E21" s="430" t="s">
        <v>596</v>
      </c>
      <c r="F21" s="431"/>
      <c r="G21" s="357"/>
      <c r="H21" s="292"/>
      <c r="I21" s="293"/>
      <c r="J21" s="293"/>
      <c r="K21" s="293"/>
      <c r="L21" s="211"/>
      <c r="M21" s="211"/>
      <c r="N21" s="211"/>
      <c r="O21" s="211"/>
      <c r="P21" s="211"/>
      <c r="Q21" s="211"/>
      <c r="R21" s="211"/>
      <c r="S21" s="211"/>
      <c r="T21" s="211"/>
      <c r="U21" s="211"/>
      <c r="V21" s="211"/>
      <c r="W21" s="211"/>
      <c r="X21" s="211"/>
      <c r="Y21" s="211"/>
      <c r="Z21" s="211"/>
      <c r="AA21" s="211"/>
      <c r="AB21" s="211"/>
      <c r="AD21"/>
      <c r="AE21" s="211" t="s">
        <v>380</v>
      </c>
      <c r="AJ21"/>
      <c r="AK21"/>
      <c r="AL21"/>
      <c r="AM21"/>
      <c r="AO21" s="396" t="s">
        <v>641</v>
      </c>
      <c r="AP21"/>
      <c r="AQ21"/>
      <c r="AR21"/>
    </row>
    <row r="22" spans="1:44" s="5" customFormat="1" ht="35.25" customHeight="1" thickBot="1" x14ac:dyDescent="0.25">
      <c r="B22" s="434" t="s">
        <v>316</v>
      </c>
      <c r="C22" s="435"/>
      <c r="D22" s="435"/>
      <c r="E22" s="436" t="s">
        <v>596</v>
      </c>
      <c r="F22" s="436"/>
      <c r="G22" s="211"/>
      <c r="H22" s="292"/>
      <c r="I22" s="293"/>
      <c r="J22" s="293"/>
      <c r="K22" s="293"/>
      <c r="L22" s="211"/>
      <c r="M22" s="211"/>
      <c r="N22" s="211"/>
      <c r="O22" s="211"/>
      <c r="P22" s="211"/>
      <c r="Q22" s="211"/>
      <c r="R22" s="211"/>
      <c r="S22" s="211"/>
      <c r="T22" s="211"/>
      <c r="U22" s="211"/>
      <c r="V22" s="211"/>
      <c r="W22" s="211"/>
      <c r="X22" s="211"/>
      <c r="Z22" s="211"/>
      <c r="AA22" s="211"/>
      <c r="AB22" s="211"/>
      <c r="AD22"/>
      <c r="AJ22"/>
      <c r="AK22"/>
      <c r="AL22"/>
      <c r="AM22"/>
      <c r="AO22" s="396" t="s">
        <v>606</v>
      </c>
      <c r="AP22"/>
      <c r="AQ22"/>
      <c r="AR22"/>
    </row>
    <row r="23" spans="1:44" s="5" customFormat="1" ht="23.25" customHeight="1" x14ac:dyDescent="0.2">
      <c r="B23" s="445"/>
      <c r="C23" s="445"/>
      <c r="D23" s="445"/>
      <c r="E23" s="446"/>
      <c r="F23" s="446"/>
      <c r="H23" s="292"/>
      <c r="I23" s="276"/>
      <c r="J23" s="276"/>
      <c r="K23" s="276"/>
      <c r="AD23"/>
      <c r="AJ23"/>
      <c r="AK23"/>
      <c r="AL23"/>
      <c r="AM23"/>
      <c r="AO23"/>
      <c r="AP23"/>
      <c r="AQ23"/>
      <c r="AR23"/>
    </row>
    <row r="24" spans="1:44" s="5" customFormat="1" ht="45" customHeight="1" thickBot="1" x14ac:dyDescent="0.25">
      <c r="A24" s="274"/>
      <c r="B24" s="437" t="s">
        <v>553</v>
      </c>
      <c r="C24" s="437"/>
      <c r="D24" s="437"/>
      <c r="E24" s="437"/>
      <c r="F24" s="437"/>
      <c r="H24" s="292"/>
      <c r="I24" s="276"/>
      <c r="J24" s="276"/>
      <c r="K24" s="276"/>
      <c r="AD24"/>
      <c r="AJ24" s="211"/>
      <c r="AK24" s="211"/>
      <c r="AL24" s="211"/>
      <c r="AM24" s="211"/>
      <c r="AO24"/>
      <c r="AP24"/>
      <c r="AQ24"/>
      <c r="AR24"/>
    </row>
    <row r="25" spans="1:44" s="5" customFormat="1" ht="23.25" customHeight="1" thickBot="1" x14ac:dyDescent="0.25">
      <c r="A25" s="274"/>
      <c r="B25" s="425" t="s">
        <v>268</v>
      </c>
      <c r="C25" s="411"/>
      <c r="D25" s="426" t="s">
        <v>264</v>
      </c>
      <c r="E25" s="427"/>
      <c r="F25" s="411"/>
      <c r="H25" s="292"/>
      <c r="I25" s="276"/>
      <c r="J25" s="276"/>
      <c r="K25" s="276"/>
      <c r="AD25"/>
      <c r="AI25" s="211"/>
      <c r="AJ25" s="211"/>
      <c r="AK25" s="211"/>
      <c r="AL25" s="211"/>
      <c r="AM25" s="211"/>
      <c r="AN25" s="4"/>
      <c r="AO25"/>
      <c r="AP25"/>
      <c r="AQ25"/>
      <c r="AR25"/>
    </row>
    <row r="26" spans="1:44" s="5" customFormat="1" ht="28.5" customHeight="1" x14ac:dyDescent="0.2">
      <c r="A26" s="274"/>
      <c r="B26" s="423" t="s">
        <v>282</v>
      </c>
      <c r="C26" s="424"/>
      <c r="D26" s="432" t="s">
        <v>283</v>
      </c>
      <c r="E26" s="433"/>
      <c r="F26" s="424"/>
      <c r="H26" s="292"/>
      <c r="I26" s="276"/>
      <c r="J26" s="276"/>
      <c r="K26" s="276"/>
      <c r="Y26" s="211"/>
      <c r="AD26"/>
      <c r="AI26" s="211"/>
      <c r="AJ26" s="211"/>
      <c r="AK26" s="211"/>
      <c r="AL26" s="211"/>
      <c r="AM26" s="211"/>
      <c r="AO26"/>
      <c r="AP26"/>
      <c r="AQ26"/>
      <c r="AR26"/>
    </row>
    <row r="27" spans="1:44" s="5" customFormat="1" ht="54.75" customHeight="1" thickBot="1" x14ac:dyDescent="0.25">
      <c r="A27" s="274"/>
      <c r="B27" s="447" t="s">
        <v>596</v>
      </c>
      <c r="C27" s="448"/>
      <c r="D27" s="428"/>
      <c r="E27" s="428"/>
      <c r="F27" s="429"/>
      <c r="G27" s="211"/>
      <c r="H27" s="292"/>
      <c r="I27" s="293"/>
      <c r="J27" s="293"/>
      <c r="K27" s="293"/>
      <c r="L27" s="211"/>
      <c r="M27" s="211"/>
      <c r="N27" s="211"/>
      <c r="O27" s="211"/>
      <c r="P27" s="211"/>
      <c r="Q27" s="211"/>
      <c r="R27" s="211"/>
      <c r="S27" s="211"/>
      <c r="T27" s="211"/>
      <c r="U27" s="211"/>
      <c r="V27" s="211"/>
      <c r="W27" s="211"/>
      <c r="X27" s="211"/>
      <c r="Z27" s="211"/>
      <c r="AA27" s="211"/>
      <c r="AB27" s="211"/>
      <c r="AD27"/>
      <c r="AI27" s="211"/>
      <c r="AJ27" s="211"/>
      <c r="AK27" s="211"/>
      <c r="AL27" s="211"/>
      <c r="AM27" s="211"/>
      <c r="AN27"/>
      <c r="AO27"/>
      <c r="AP27"/>
      <c r="AQ27"/>
      <c r="AR27"/>
    </row>
    <row r="28" spans="1:44" s="5" customFormat="1" ht="23.25" customHeight="1" x14ac:dyDescent="0.2">
      <c r="A28" s="274"/>
      <c r="B28" s="274"/>
      <c r="C28" s="274"/>
      <c r="D28" s="274"/>
      <c r="E28" s="274"/>
      <c r="F28" s="274"/>
      <c r="H28" s="292"/>
      <c r="I28" s="276"/>
      <c r="J28" s="276"/>
      <c r="K28" s="276"/>
      <c r="AD28"/>
      <c r="AI28" s="211"/>
      <c r="AJ28" s="211"/>
      <c r="AK28" s="211"/>
      <c r="AL28" s="211"/>
      <c r="AM28" s="211"/>
      <c r="AN28"/>
      <c r="AO28"/>
      <c r="AP28"/>
      <c r="AQ28"/>
      <c r="AR28"/>
    </row>
    <row r="29" spans="1:44" s="5" customFormat="1" ht="23.25" customHeight="1" x14ac:dyDescent="0.2">
      <c r="A29" s="274"/>
      <c r="B29" s="274"/>
      <c r="C29" s="274"/>
      <c r="D29" s="274"/>
      <c r="E29" s="274"/>
      <c r="F29" s="274"/>
      <c r="H29" s="292"/>
      <c r="I29" s="276"/>
      <c r="J29" s="276"/>
      <c r="K29" s="276"/>
      <c r="AD29"/>
      <c r="AI29" s="211"/>
      <c r="AJ29" s="211"/>
      <c r="AK29" s="211"/>
      <c r="AL29" s="211"/>
      <c r="AM29" s="211"/>
      <c r="AN29"/>
      <c r="AO29"/>
      <c r="AP29"/>
      <c r="AQ29"/>
      <c r="AR29"/>
    </row>
    <row r="30" spans="1:44" s="5" customFormat="1" ht="23.25" customHeight="1" thickBot="1" x14ac:dyDescent="0.25">
      <c r="B30" s="295" t="s">
        <v>579</v>
      </c>
      <c r="H30" s="292"/>
      <c r="I30" s="276"/>
      <c r="J30" s="276"/>
      <c r="K30" s="276"/>
      <c r="Y30" s="211"/>
      <c r="AD30"/>
      <c r="AH30" s="211"/>
      <c r="AI30" s="211"/>
      <c r="AJ30" s="211"/>
      <c r="AK30" s="211"/>
      <c r="AL30" s="211"/>
      <c r="AM30" s="211"/>
      <c r="AN30"/>
      <c r="AO30"/>
      <c r="AP30"/>
      <c r="AQ30"/>
      <c r="AR30"/>
    </row>
    <row r="31" spans="1:44" s="5" customFormat="1" ht="23.25" customHeight="1" x14ac:dyDescent="0.2">
      <c r="B31" s="412"/>
      <c r="C31" s="413"/>
      <c r="D31" s="413"/>
      <c r="E31" s="413"/>
      <c r="F31" s="414"/>
      <c r="H31" s="293"/>
      <c r="I31" s="293"/>
      <c r="J31" s="293"/>
      <c r="K31" s="293"/>
      <c r="L31" s="211"/>
      <c r="M31" s="211"/>
      <c r="N31" s="211"/>
      <c r="O31" s="211"/>
      <c r="P31" s="211"/>
      <c r="Q31" s="211"/>
      <c r="R31" s="211"/>
      <c r="S31" s="211"/>
      <c r="T31" s="211"/>
      <c r="U31" s="211"/>
      <c r="V31" s="211"/>
      <c r="W31" s="211"/>
      <c r="X31" s="211"/>
      <c r="Z31" s="211"/>
      <c r="AA31" s="211"/>
      <c r="AB31" s="211"/>
      <c r="AD31"/>
      <c r="AH31" s="211"/>
      <c r="AI31" s="211"/>
      <c r="AJ31" s="211"/>
      <c r="AK31" s="211"/>
      <c r="AL31" s="211"/>
      <c r="AM31" s="211"/>
      <c r="AN31"/>
      <c r="AO31"/>
      <c r="AP31"/>
      <c r="AQ31"/>
      <c r="AR31"/>
    </row>
    <row r="32" spans="1:44" s="5" customFormat="1" ht="23.25" customHeight="1" x14ac:dyDescent="0.2">
      <c r="B32" s="415"/>
      <c r="C32" s="416"/>
      <c r="D32" s="416"/>
      <c r="E32" s="416"/>
      <c r="F32" s="417"/>
      <c r="AD32"/>
      <c r="AH32" s="211"/>
      <c r="AI32" s="211"/>
      <c r="AJ32" s="211"/>
      <c r="AK32" s="211"/>
      <c r="AL32" s="211"/>
      <c r="AM32" s="211"/>
      <c r="AN32"/>
      <c r="AO32"/>
      <c r="AP32"/>
      <c r="AQ32"/>
      <c r="AR32"/>
    </row>
    <row r="33" spans="2:46" s="5" customFormat="1" ht="23.25" customHeight="1" x14ac:dyDescent="0.2">
      <c r="B33" s="415"/>
      <c r="C33" s="416"/>
      <c r="D33" s="416"/>
      <c r="E33" s="416"/>
      <c r="F33" s="417"/>
      <c r="AD33"/>
      <c r="AG33" s="211"/>
      <c r="AH33" s="211"/>
      <c r="AI33" s="211"/>
      <c r="AJ33" s="211"/>
      <c r="AK33" s="211"/>
      <c r="AL33" s="211"/>
      <c r="AM33" s="211"/>
      <c r="AN33"/>
      <c r="AO33"/>
      <c r="AP33"/>
      <c r="AQ33"/>
      <c r="AR33"/>
    </row>
    <row r="34" spans="2:46" s="5" customFormat="1" ht="23.25" customHeight="1" x14ac:dyDescent="0.2">
      <c r="B34" s="415"/>
      <c r="C34" s="416"/>
      <c r="D34" s="416"/>
      <c r="E34" s="416"/>
      <c r="F34" s="417"/>
      <c r="AD34"/>
      <c r="AG34" s="211"/>
      <c r="AH34" s="211"/>
      <c r="AI34" s="211"/>
      <c r="AJ34" s="211"/>
      <c r="AK34" s="211"/>
      <c r="AL34" s="211"/>
      <c r="AM34" s="211"/>
      <c r="AN34"/>
      <c r="AO34"/>
      <c r="AP34"/>
      <c r="AQ34"/>
      <c r="AR34"/>
    </row>
    <row r="35" spans="2:46" s="5" customFormat="1" ht="23.25" customHeight="1" x14ac:dyDescent="0.2">
      <c r="B35" s="415"/>
      <c r="C35" s="416"/>
      <c r="D35" s="416"/>
      <c r="E35" s="416"/>
      <c r="F35" s="417"/>
      <c r="AD35"/>
      <c r="AG35" s="211"/>
      <c r="AH35" s="211"/>
      <c r="AI35" s="211"/>
      <c r="AJ35" s="211"/>
      <c r="AK35" s="211"/>
      <c r="AL35" s="211"/>
      <c r="AM35" s="211"/>
      <c r="AN35"/>
      <c r="AO35"/>
      <c r="AP35"/>
      <c r="AQ35"/>
      <c r="AR35"/>
    </row>
    <row r="36" spans="2:46" s="5" customFormat="1" ht="23.25" customHeight="1" x14ac:dyDescent="0.2">
      <c r="B36" s="415"/>
      <c r="C36" s="416"/>
      <c r="D36" s="416"/>
      <c r="E36" s="416"/>
      <c r="F36" s="417"/>
      <c r="AD36"/>
      <c r="AE36"/>
      <c r="AG36"/>
      <c r="AH36" s="211"/>
      <c r="AI36" s="211"/>
      <c r="AJ36" s="211"/>
      <c r="AK36" s="211"/>
      <c r="AL36" s="211"/>
      <c r="AM36" s="211"/>
      <c r="AN36"/>
      <c r="AO36"/>
      <c r="AP36"/>
      <c r="AQ36"/>
      <c r="AR36"/>
    </row>
    <row r="37" spans="2:46" s="5" customFormat="1" ht="23.25" customHeight="1" x14ac:dyDescent="0.2">
      <c r="B37" s="415"/>
      <c r="C37" s="416"/>
      <c r="D37" s="416"/>
      <c r="E37" s="416"/>
      <c r="F37" s="417"/>
      <c r="AD37"/>
      <c r="AE37"/>
      <c r="AG37"/>
      <c r="AH37"/>
      <c r="AI37"/>
      <c r="AJ37"/>
      <c r="AK37"/>
      <c r="AL37"/>
      <c r="AM37"/>
      <c r="AN37"/>
      <c r="AO37"/>
      <c r="AP37"/>
      <c r="AQ37"/>
      <c r="AR37"/>
    </row>
    <row r="38" spans="2:46" s="5" customFormat="1" ht="23.25" customHeight="1" thickBot="1" x14ac:dyDescent="0.25">
      <c r="B38" s="418"/>
      <c r="C38" s="419"/>
      <c r="D38" s="419"/>
      <c r="E38" s="419"/>
      <c r="F38" s="420"/>
      <c r="Y38" s="6"/>
      <c r="AD38"/>
      <c r="AE38"/>
      <c r="AG38"/>
      <c r="AH38"/>
      <c r="AI38"/>
      <c r="AJ38"/>
      <c r="AK38"/>
      <c r="AL38"/>
      <c r="AM38"/>
      <c r="AN38"/>
      <c r="AO38" s="397"/>
      <c r="AP38"/>
      <c r="AQ38"/>
      <c r="AR38"/>
      <c r="AS38" s="6"/>
      <c r="AT38" s="6"/>
    </row>
    <row r="49" spans="1:7" ht="27.75" customHeight="1" x14ac:dyDescent="0.2"/>
    <row r="50" spans="1:7" ht="14.4" x14ac:dyDescent="0.2"/>
    <row r="51" spans="1:7" ht="14.4" x14ac:dyDescent="0.2">
      <c r="A51" s="5"/>
      <c r="B51" s="318"/>
      <c r="C51" s="319"/>
      <c r="E51" s="321"/>
      <c r="F51" s="318" t="s">
        <v>549</v>
      </c>
      <c r="G51" s="5"/>
    </row>
    <row r="52" spans="1:7" ht="14.4" x14ac:dyDescent="0.2">
      <c r="A52" s="5"/>
      <c r="B52" s="211"/>
      <c r="C52" s="319"/>
      <c r="E52" s="321"/>
      <c r="F52" s="318" t="s">
        <v>562</v>
      </c>
      <c r="G52" s="211"/>
    </row>
    <row r="53" spans="1:7" ht="14.4" x14ac:dyDescent="0.2">
      <c r="A53" s="5"/>
      <c r="B53" s="211"/>
      <c r="C53" s="319"/>
      <c r="E53" s="321"/>
      <c r="F53" s="318" t="s">
        <v>563</v>
      </c>
      <c r="G53" s="211"/>
    </row>
    <row r="54" spans="1:7" ht="14.4" x14ac:dyDescent="0.2">
      <c r="A54" s="5"/>
      <c r="B54" s="279"/>
      <c r="C54" s="319"/>
      <c r="E54" s="321"/>
      <c r="F54" s="318" t="s">
        <v>564</v>
      </c>
      <c r="G54" s="279"/>
    </row>
    <row r="55" spans="1:7" ht="14.4" x14ac:dyDescent="0.2">
      <c r="A55" s="5"/>
      <c r="B55" s="211"/>
      <c r="C55" s="319"/>
      <c r="E55" s="321"/>
      <c r="F55" s="318" t="s">
        <v>565</v>
      </c>
      <c r="G55" s="211"/>
    </row>
    <row r="56" spans="1:7" ht="14.4" x14ac:dyDescent="0.2">
      <c r="A56" s="5"/>
      <c r="B56" s="211"/>
      <c r="C56" s="319"/>
      <c r="E56" s="321"/>
      <c r="F56" s="318" t="s">
        <v>566</v>
      </c>
      <c r="G56" s="211"/>
    </row>
    <row r="57" spans="1:7" ht="14.4" x14ac:dyDescent="0.2">
      <c r="A57" s="5"/>
      <c r="B57" s="211"/>
      <c r="C57" s="319"/>
      <c r="D57" s="319"/>
      <c r="E57" s="319"/>
      <c r="F57" s="318" t="s">
        <v>567</v>
      </c>
      <c r="G57" s="211"/>
    </row>
    <row r="58" spans="1:7" ht="14.4" x14ac:dyDescent="0.2">
      <c r="A58" s="5"/>
      <c r="B58" s="211"/>
      <c r="C58" s="319"/>
      <c r="D58" s="319"/>
      <c r="E58" s="319"/>
      <c r="F58" s="318" t="s">
        <v>568</v>
      </c>
      <c r="G58" s="211"/>
    </row>
    <row r="59" spans="1:7" ht="14.4" x14ac:dyDescent="0.2">
      <c r="A59" s="5"/>
      <c r="B59" s="211"/>
      <c r="C59" s="319"/>
      <c r="D59" s="319"/>
      <c r="E59" s="319"/>
      <c r="F59" s="318" t="s">
        <v>569</v>
      </c>
      <c r="G59" s="211"/>
    </row>
    <row r="60" spans="1:7" ht="14.4" x14ac:dyDescent="0.2">
      <c r="A60" s="5"/>
      <c r="B60" s="211"/>
      <c r="C60" s="319"/>
      <c r="D60" s="319"/>
      <c r="E60" s="319"/>
      <c r="F60" s="318" t="s">
        <v>570</v>
      </c>
      <c r="G60" s="211"/>
    </row>
    <row r="61" spans="1:7" ht="14.4" x14ac:dyDescent="0.2">
      <c r="A61" s="5"/>
      <c r="B61" s="211"/>
      <c r="C61" s="319"/>
      <c r="D61" s="319"/>
      <c r="E61" s="319"/>
      <c r="F61" s="318" t="s">
        <v>571</v>
      </c>
      <c r="G61" s="211"/>
    </row>
    <row r="62" spans="1:7" ht="14.4" x14ac:dyDescent="0.2">
      <c r="A62" s="5"/>
      <c r="B62" s="211"/>
      <c r="C62" s="5"/>
      <c r="D62" s="5"/>
      <c r="E62" s="5"/>
      <c r="F62" s="318" t="s">
        <v>572</v>
      </c>
      <c r="G62" s="5"/>
    </row>
    <row r="63" spans="1:7" ht="14.4" x14ac:dyDescent="0.2">
      <c r="A63" s="5"/>
      <c r="B63" s="211"/>
      <c r="C63" s="5"/>
      <c r="D63" s="5"/>
      <c r="E63" s="5"/>
      <c r="F63" s="318" t="s">
        <v>573</v>
      </c>
      <c r="G63" s="5"/>
    </row>
    <row r="64" spans="1:7" ht="14.4" x14ac:dyDescent="0.2">
      <c r="A64" s="5"/>
      <c r="B64" s="211"/>
      <c r="C64" s="5"/>
      <c r="D64" s="5"/>
      <c r="E64" s="5"/>
      <c r="F64" s="5"/>
      <c r="G64" s="5"/>
    </row>
    <row r="65" spans="1:7" ht="14.4" x14ac:dyDescent="0.2">
      <c r="A65" s="5"/>
      <c r="B65" s="318"/>
      <c r="C65" s="5"/>
      <c r="D65" s="5"/>
      <c r="E65" s="5"/>
      <c r="F65" s="5"/>
      <c r="G65" s="5"/>
    </row>
    <row r="66" spans="1:7" ht="14.4" x14ac:dyDescent="0.2">
      <c r="A66" s="5"/>
      <c r="B66" s="211"/>
      <c r="C66" s="5"/>
      <c r="D66" s="5"/>
      <c r="E66" s="5"/>
      <c r="F66" s="5"/>
      <c r="G66" s="5"/>
    </row>
    <row r="67" spans="1:7" ht="14.4" x14ac:dyDescent="0.2">
      <c r="A67" s="5"/>
      <c r="B67" s="5"/>
      <c r="C67" s="5"/>
      <c r="D67" s="5"/>
      <c r="E67" s="5"/>
      <c r="F67" s="5"/>
      <c r="G67" s="5"/>
    </row>
    <row r="68" spans="1:7" ht="23.25" customHeight="1" x14ac:dyDescent="0.2">
      <c r="A68" s="5"/>
      <c r="B68" s="5"/>
      <c r="C68" s="5"/>
      <c r="D68" s="5"/>
      <c r="E68" s="5"/>
      <c r="F68" s="5"/>
      <c r="G68" s="5"/>
    </row>
    <row r="69" spans="1:7" ht="23.25" customHeight="1" x14ac:dyDescent="0.2">
      <c r="A69" s="5"/>
      <c r="B69" s="5"/>
      <c r="C69" s="5"/>
      <c r="D69" s="5"/>
      <c r="E69" s="5"/>
      <c r="F69" s="5"/>
      <c r="G69" s="5"/>
    </row>
    <row r="70" spans="1:7" ht="23.25" customHeight="1" x14ac:dyDescent="0.2">
      <c r="A70" s="5"/>
      <c r="C70" s="5"/>
      <c r="D70" s="5"/>
      <c r="E70" s="5"/>
      <c r="F70" s="5"/>
      <c r="G70" s="5"/>
    </row>
  </sheetData>
  <sheetProtection selectLockedCells="1" selectUnlockedCells="1"/>
  <dataConsolidate/>
  <mergeCells count="29">
    <mergeCell ref="B3:F3"/>
    <mergeCell ref="C11:F11"/>
    <mergeCell ref="C12:F12"/>
    <mergeCell ref="B23:F23"/>
    <mergeCell ref="B27:C27"/>
    <mergeCell ref="C7:F7"/>
    <mergeCell ref="C10:F10"/>
    <mergeCell ref="B20:D20"/>
    <mergeCell ref="B19:D19"/>
    <mergeCell ref="C9:F9"/>
    <mergeCell ref="C15:F15"/>
    <mergeCell ref="E20:F20"/>
    <mergeCell ref="C13:F13"/>
    <mergeCell ref="C5:F5"/>
    <mergeCell ref="C8:F8"/>
    <mergeCell ref="C14:F14"/>
    <mergeCell ref="C6:F6"/>
    <mergeCell ref="E19:F19"/>
    <mergeCell ref="B31:F38"/>
    <mergeCell ref="B21:D21"/>
    <mergeCell ref="B26:C26"/>
    <mergeCell ref="B25:C25"/>
    <mergeCell ref="D25:F25"/>
    <mergeCell ref="D27:F27"/>
    <mergeCell ref="E21:F21"/>
    <mergeCell ref="D26:F26"/>
    <mergeCell ref="B22:D22"/>
    <mergeCell ref="E22:F22"/>
    <mergeCell ref="B24:F24"/>
  </mergeCells>
  <phoneticPr fontId="2"/>
  <dataValidations xWindow="677" yWindow="788" count="7">
    <dataValidation type="list" allowBlank="1" showInputMessage="1" showErrorMessage="1" sqref="E20:E21" xr:uid="{00000000-0002-0000-0100-000000000000}">
      <formula1>$AN$1:$AN$3</formula1>
    </dataValidation>
    <dataValidation type="list" allowBlank="1" showInputMessage="1" sqref="E22:F22" xr:uid="{00000000-0002-0000-0100-000001000000}">
      <formula1>$AP$1:$AP$5</formula1>
    </dataValidation>
    <dataValidation type="list" allowBlank="1" showInputMessage="1" sqref="B27:C27" xr:uid="{00000000-0002-0000-0100-000002000000}">
      <formula1>$AQ$1:$AQ$5</formula1>
    </dataValidation>
    <dataValidation type="list" allowBlank="1" showInputMessage="1" sqref="C12" xr:uid="{00000000-0002-0000-0100-000003000000}">
      <formula1>$AD$1:$AD$13</formula1>
    </dataValidation>
    <dataValidation type="list" allowBlank="1" showInputMessage="1" promptTitle="(リストから選び、ない場合はご記入ください。)" sqref="C15" xr:uid="{00000000-0002-0000-0100-000004000000}">
      <formula1>$AC$1:$AC$6</formula1>
    </dataValidation>
    <dataValidation type="list" allowBlank="1" showInputMessage="1" showErrorMessage="1" sqref="AO22" xr:uid="{00000000-0002-0000-0100-000005000000}">
      <formula1>$AO$1:$AO$20</formula1>
    </dataValidation>
    <dataValidation type="list" allowBlank="1" showInputMessage="1" showErrorMessage="1" promptTitle="リストから" sqref="C14:F14" xr:uid="{00000000-0002-0000-0100-000006000000}">
      <formula1>$AO$1:$AO$21</formula1>
    </dataValidation>
  </dataValidations>
  <printOptions horizontalCentered="1" verticalCentered="1"/>
  <pageMargins left="0.39370078740157483" right="0.19685039370078741" top="0.55118110236220474" bottom="0.6692913385826772" header="0.23622047244094491" footer="0.51181102362204722"/>
  <pageSetup paperSize="9" scale="55" orientation="landscape" horizontalDpi="4294967293" verticalDpi="300" r:id="rId1"/>
  <headerFooter alignWithMargins="0"/>
  <colBreaks count="1" manualBreakCount="1">
    <brk id="15" max="3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U80"/>
  <sheetViews>
    <sheetView showGridLines="0" view="pageBreakPreview" topLeftCell="B1" zoomScale="85" zoomScaleNormal="70" zoomScaleSheetLayoutView="85" workbookViewId="0">
      <selection activeCell="J7" sqref="J7"/>
    </sheetView>
  </sheetViews>
  <sheetFormatPr defaultColWidth="9" defaultRowHeight="12" x14ac:dyDescent="0.2"/>
  <cols>
    <col min="1" max="1" width="9" style="122"/>
    <col min="2" max="2" width="7.88671875" style="122" customWidth="1"/>
    <col min="3" max="4" width="13.6640625" style="122" bestFit="1" customWidth="1"/>
    <col min="5" max="5" width="9.6640625" style="122" customWidth="1"/>
    <col min="6" max="6" width="7.6640625" style="122" customWidth="1"/>
    <col min="7" max="7" width="8" style="122" bestFit="1" customWidth="1"/>
    <col min="8" max="10" width="7.77734375" style="122" bestFit="1" customWidth="1"/>
    <col min="11" max="11" width="7.21875" style="122" customWidth="1"/>
    <col min="12" max="17" width="7.44140625" style="122" customWidth="1"/>
    <col min="18" max="18" width="9.33203125" style="122" customWidth="1"/>
    <col min="19" max="19" width="23.109375" style="122" bestFit="1" customWidth="1"/>
    <col min="20" max="20" width="8.21875" style="122" bestFit="1" customWidth="1"/>
    <col min="21" max="21" width="12.77734375" style="122" bestFit="1" customWidth="1"/>
    <col min="22" max="22" width="3.33203125" style="122" customWidth="1"/>
    <col min="23" max="16384" width="9" style="122"/>
  </cols>
  <sheetData>
    <row r="1" spans="2:21" ht="12.6" thickBot="1" x14ac:dyDescent="0.25"/>
    <row r="2" spans="2:21" ht="14.25" hidden="1" customHeight="1" thickBot="1" x14ac:dyDescent="0.25">
      <c r="C2" s="505" t="s">
        <v>244</v>
      </c>
      <c r="D2" s="505"/>
      <c r="E2" s="505" t="s">
        <v>309</v>
      </c>
      <c r="F2" s="505"/>
      <c r="G2" s="505"/>
      <c r="H2" s="505"/>
      <c r="I2" s="505"/>
      <c r="K2" s="505" t="s">
        <v>244</v>
      </c>
      <c r="L2" s="505"/>
      <c r="M2" s="505"/>
      <c r="N2" s="505"/>
      <c r="O2" s="505"/>
      <c r="P2" s="505" t="s">
        <v>309</v>
      </c>
      <c r="Q2" s="505"/>
      <c r="R2" s="505"/>
      <c r="S2" s="505"/>
    </row>
    <row r="3" spans="2:21" ht="14.25" customHeight="1" thickBot="1" x14ac:dyDescent="0.25">
      <c r="C3" s="505" t="s">
        <v>310</v>
      </c>
      <c r="D3" s="505"/>
      <c r="E3" s="505">
        <f>【記入①】基本事項アンケート!C5</f>
        <v>0</v>
      </c>
      <c r="F3" s="505"/>
      <c r="G3" s="505"/>
      <c r="H3" s="505"/>
      <c r="I3" s="505"/>
      <c r="K3" s="505" t="s">
        <v>312</v>
      </c>
      <c r="L3" s="505"/>
      <c r="M3" s="505"/>
      <c r="N3" s="505"/>
      <c r="O3" s="505"/>
      <c r="P3" s="505" t="str">
        <f>【記入①】基本事項アンケート!E20</f>
        <v>(リストからお選び下さい)</v>
      </c>
      <c r="Q3" s="505"/>
      <c r="R3" s="505"/>
      <c r="S3" s="505"/>
    </row>
    <row r="4" spans="2:21" ht="14.25" customHeight="1" thickBot="1" x14ac:dyDescent="0.25">
      <c r="C4" s="505" t="s">
        <v>311</v>
      </c>
      <c r="D4" s="505"/>
      <c r="E4" s="503">
        <f>【記入①】基本事項アンケート!C9</f>
        <v>0</v>
      </c>
      <c r="F4" s="504"/>
      <c r="G4" s="504"/>
      <c r="H4" s="504"/>
      <c r="I4" s="525"/>
      <c r="K4" s="505" t="s">
        <v>308</v>
      </c>
      <c r="L4" s="505"/>
      <c r="M4" s="505"/>
      <c r="N4" s="505"/>
      <c r="O4" s="505"/>
      <c r="P4" s="505" t="str">
        <f>【記入①】基本事項アンケート!E21</f>
        <v>(リストからお選び下さい)</v>
      </c>
      <c r="Q4" s="505"/>
      <c r="R4" s="505"/>
      <c r="S4" s="505"/>
    </row>
    <row r="5" spans="2:21" ht="14.25" customHeight="1" thickBot="1" x14ac:dyDescent="0.25">
      <c r="C5" s="505" t="s">
        <v>307</v>
      </c>
      <c r="D5" s="505"/>
      <c r="E5" s="505">
        <f>【記入①】基本事項アンケート!C11</f>
        <v>0</v>
      </c>
      <c r="F5" s="505"/>
      <c r="G5" s="505"/>
      <c r="H5" s="505"/>
      <c r="I5" s="505"/>
      <c r="K5" s="505" t="s">
        <v>315</v>
      </c>
      <c r="L5" s="505"/>
      <c r="M5" s="505"/>
      <c r="N5" s="505"/>
      <c r="O5" s="505"/>
      <c r="P5" s="505" t="str">
        <f>【記入①】基本事項アンケート!E22</f>
        <v>(リストからお選び下さい)</v>
      </c>
      <c r="Q5" s="505"/>
      <c r="R5" s="505"/>
      <c r="S5" s="505"/>
    </row>
    <row r="6" spans="2:21" ht="14.25" customHeight="1" thickBot="1" x14ac:dyDescent="0.25">
      <c r="C6" s="505" t="s">
        <v>314</v>
      </c>
      <c r="D6" s="505"/>
      <c r="E6" s="505">
        <f>【記入①】基本事項アンケート!C8</f>
        <v>0</v>
      </c>
      <c r="F6" s="505"/>
      <c r="G6" s="505"/>
      <c r="H6" s="505"/>
      <c r="I6" s="505"/>
      <c r="K6" s="206" t="s">
        <v>432</v>
      </c>
    </row>
    <row r="7" spans="2:21" ht="14.25" customHeight="1" thickBot="1" x14ac:dyDescent="0.25">
      <c r="C7" s="505" t="s">
        <v>313</v>
      </c>
      <c r="D7" s="505"/>
      <c r="E7" s="505" t="str">
        <f>【記入①】基本事項アンケート!C14</f>
        <v>(リストから選び、ない場合は下記に記入してください。)</v>
      </c>
      <c r="F7" s="505"/>
      <c r="G7" s="505"/>
      <c r="H7" s="505"/>
      <c r="I7" s="505"/>
      <c r="K7" s="206" t="s">
        <v>428</v>
      </c>
    </row>
    <row r="8" spans="2:21" ht="12.6" thickBot="1" x14ac:dyDescent="0.25">
      <c r="C8" s="503" t="s">
        <v>317</v>
      </c>
      <c r="D8" s="504"/>
      <c r="E8" s="505" t="str">
        <f>【記入①】基本事項アンケート!C12</f>
        <v>(リストからお選び下さい)</v>
      </c>
      <c r="F8" s="505"/>
      <c r="G8" s="505"/>
      <c r="H8" s="505"/>
      <c r="I8" s="505"/>
      <c r="K8" s="206" t="s">
        <v>427</v>
      </c>
    </row>
    <row r="9" spans="2:21" s="198" customFormat="1" ht="21" customHeight="1" thickBot="1" x14ac:dyDescent="0.25">
      <c r="B9" s="475" t="s">
        <v>554</v>
      </c>
      <c r="C9" s="476"/>
      <c r="D9" s="476"/>
      <c r="E9" s="476"/>
      <c r="F9" s="476"/>
      <c r="G9" s="476"/>
      <c r="H9" s="476"/>
      <c r="I9" s="476"/>
      <c r="J9" s="476"/>
      <c r="K9" s="476"/>
      <c r="L9" s="476"/>
      <c r="M9" s="476"/>
      <c r="N9" s="476"/>
      <c r="O9" s="476"/>
      <c r="P9" s="476"/>
      <c r="Q9" s="476"/>
      <c r="R9" s="476"/>
      <c r="S9" s="476"/>
      <c r="T9" s="476"/>
      <c r="U9" s="476"/>
    </row>
    <row r="10" spans="2:21" ht="23.25" customHeight="1" x14ac:dyDescent="0.2">
      <c r="B10" s="481" t="s">
        <v>245</v>
      </c>
      <c r="C10" s="487" t="s">
        <v>244</v>
      </c>
      <c r="D10" s="488"/>
      <c r="E10" s="483" t="s">
        <v>243</v>
      </c>
      <c r="F10" s="477" t="s">
        <v>431</v>
      </c>
      <c r="G10" s="477"/>
      <c r="H10" s="477"/>
      <c r="I10" s="477"/>
      <c r="J10" s="477"/>
      <c r="K10" s="477"/>
      <c r="L10" s="477"/>
      <c r="M10" s="477"/>
      <c r="N10" s="478"/>
      <c r="O10" s="479" t="s">
        <v>430</v>
      </c>
      <c r="P10" s="479"/>
      <c r="Q10" s="480"/>
      <c r="R10" s="473" t="s">
        <v>429</v>
      </c>
      <c r="S10" s="124"/>
      <c r="T10" s="485" t="s">
        <v>206</v>
      </c>
      <c r="U10" s="485" t="s">
        <v>205</v>
      </c>
    </row>
    <row r="11" spans="2:21" ht="27.75" customHeight="1" thickBot="1" x14ac:dyDescent="0.25">
      <c r="B11" s="482"/>
      <c r="C11" s="489"/>
      <c r="D11" s="490"/>
      <c r="E11" s="484"/>
      <c r="F11" s="151" t="s">
        <v>303</v>
      </c>
      <c r="G11" s="126" t="s">
        <v>302</v>
      </c>
      <c r="H11" s="151" t="s">
        <v>220</v>
      </c>
      <c r="I11" s="126" t="s">
        <v>221</v>
      </c>
      <c r="J11" s="151" t="s">
        <v>222</v>
      </c>
      <c r="K11" s="126" t="s">
        <v>223</v>
      </c>
      <c r="L11" s="151" t="s">
        <v>224</v>
      </c>
      <c r="M11" s="126" t="s">
        <v>225</v>
      </c>
      <c r="N11" s="151" t="s">
        <v>226</v>
      </c>
      <c r="O11" s="126" t="s">
        <v>304</v>
      </c>
      <c r="P11" s="126" t="s">
        <v>305</v>
      </c>
      <c r="Q11" s="174" t="s">
        <v>306</v>
      </c>
      <c r="R11" s="474"/>
      <c r="S11" s="124"/>
      <c r="T11" s="486"/>
      <c r="U11" s="486"/>
    </row>
    <row r="12" spans="2:21" ht="16.5" customHeight="1" thickTop="1" thickBot="1" x14ac:dyDescent="0.25">
      <c r="B12" s="358" t="s">
        <v>242</v>
      </c>
      <c r="C12" s="506" t="s">
        <v>246</v>
      </c>
      <c r="D12" s="507"/>
      <c r="E12" s="202" t="s">
        <v>209</v>
      </c>
      <c r="F12" s="323"/>
      <c r="G12" s="324"/>
      <c r="H12" s="324"/>
      <c r="I12" s="324"/>
      <c r="J12" s="324"/>
      <c r="K12" s="324"/>
      <c r="L12" s="324"/>
      <c r="M12" s="324"/>
      <c r="N12" s="324"/>
      <c r="O12" s="324"/>
      <c r="P12" s="324"/>
      <c r="Q12" s="325"/>
      <c r="R12" s="297">
        <f>SUM(F12:Q12)</f>
        <v>0</v>
      </c>
      <c r="S12" s="373" t="s">
        <v>584</v>
      </c>
      <c r="T12" s="123" t="s">
        <v>491</v>
      </c>
      <c r="U12" s="244" t="s">
        <v>484</v>
      </c>
    </row>
    <row r="13" spans="2:21" ht="16.5" customHeight="1" thickBot="1" x14ac:dyDescent="0.25">
      <c r="B13" s="359"/>
      <c r="C13" s="508" t="s">
        <v>156</v>
      </c>
      <c r="D13" s="509"/>
      <c r="E13" s="203" t="s">
        <v>209</v>
      </c>
      <c r="F13" s="326"/>
      <c r="G13" s="327"/>
      <c r="H13" s="327"/>
      <c r="I13" s="327"/>
      <c r="J13" s="327"/>
      <c r="K13" s="327"/>
      <c r="L13" s="327"/>
      <c r="M13" s="327"/>
      <c r="N13" s="327"/>
      <c r="O13" s="327"/>
      <c r="P13" s="327"/>
      <c r="Q13" s="328"/>
      <c r="R13" s="298">
        <f>SUM(F13:Q13)</f>
        <v>0</v>
      </c>
      <c r="S13" s="374" t="s">
        <v>583</v>
      </c>
      <c r="T13" s="252"/>
      <c r="U13" s="253" t="s">
        <v>492</v>
      </c>
    </row>
    <row r="14" spans="2:21" ht="16.5" customHeight="1" thickTop="1" thickBot="1" x14ac:dyDescent="0.25">
      <c r="B14" s="360" t="s">
        <v>241</v>
      </c>
      <c r="C14" s="469" t="s">
        <v>97</v>
      </c>
      <c r="D14" s="470"/>
      <c r="E14" s="184" t="s">
        <v>201</v>
      </c>
      <c r="F14" s="329"/>
      <c r="G14" s="330"/>
      <c r="H14" s="331"/>
      <c r="I14" s="330"/>
      <c r="J14" s="331"/>
      <c r="K14" s="330"/>
      <c r="L14" s="331"/>
      <c r="M14" s="330"/>
      <c r="N14" s="331"/>
      <c r="O14" s="330"/>
      <c r="P14" s="331"/>
      <c r="Q14" s="332"/>
      <c r="R14" s="185">
        <f>SUM(F14:Q14)</f>
        <v>0</v>
      </c>
      <c r="S14" s="125"/>
      <c r="T14" s="209">
        <f>'（参考）CO2排出量算定係数'!E9</f>
        <v>38.200000000000003</v>
      </c>
      <c r="U14" s="282">
        <f>'（参考）CO2排出量算定係数'!F9</f>
        <v>2.6192466666666667</v>
      </c>
    </row>
    <row r="15" spans="2:21" ht="16.5" customHeight="1" thickBot="1" x14ac:dyDescent="0.25">
      <c r="B15" s="360"/>
      <c r="C15" s="471" t="s">
        <v>63</v>
      </c>
      <c r="D15" s="472"/>
      <c r="E15" s="186" t="s">
        <v>201</v>
      </c>
      <c r="F15" s="333"/>
      <c r="G15" s="334"/>
      <c r="H15" s="335"/>
      <c r="I15" s="334"/>
      <c r="J15" s="335"/>
      <c r="K15" s="334"/>
      <c r="L15" s="335"/>
      <c r="M15" s="334"/>
      <c r="N15" s="335"/>
      <c r="O15" s="334"/>
      <c r="P15" s="335"/>
      <c r="Q15" s="336"/>
      <c r="R15" s="185">
        <f t="shared" ref="R15:R46" si="0">SUM(F15:Q15)</f>
        <v>0</v>
      </c>
      <c r="S15" s="125"/>
      <c r="T15" s="209">
        <f>'（参考）CO2排出量算定係数'!E10</f>
        <v>35.299999999999997</v>
      </c>
      <c r="U15" s="283">
        <f>'（参考）CO2排出量算定係数'!F10</f>
        <v>2.3815733333333333</v>
      </c>
    </row>
    <row r="16" spans="2:21" ht="16.5" customHeight="1" thickBot="1" x14ac:dyDescent="0.25">
      <c r="B16" s="360"/>
      <c r="C16" s="493" t="s">
        <v>165</v>
      </c>
      <c r="D16" s="494"/>
      <c r="E16" s="204" t="s">
        <v>201</v>
      </c>
      <c r="F16" s="337"/>
      <c r="G16" s="338"/>
      <c r="H16" s="339"/>
      <c r="I16" s="338"/>
      <c r="J16" s="339"/>
      <c r="K16" s="338"/>
      <c r="L16" s="339"/>
      <c r="M16" s="338"/>
      <c r="N16" s="339"/>
      <c r="O16" s="338"/>
      <c r="P16" s="339"/>
      <c r="Q16" s="340"/>
      <c r="R16" s="207">
        <f t="shared" si="0"/>
        <v>0</v>
      </c>
      <c r="S16" s="125"/>
      <c r="T16" s="209">
        <f>'（参考）CO2排出量算定係数'!E11</f>
        <v>34.6</v>
      </c>
      <c r="U16" s="283">
        <f>'（参考）CO2排出量算定係数'!F11</f>
        <v>2.3216600000000001</v>
      </c>
    </row>
    <row r="17" spans="2:21" ht="16.5" customHeight="1" thickBot="1" x14ac:dyDescent="0.25">
      <c r="B17" s="360"/>
      <c r="C17" s="491" t="s">
        <v>166</v>
      </c>
      <c r="D17" s="492"/>
      <c r="E17" s="186" t="s">
        <v>201</v>
      </c>
      <c r="F17" s="333"/>
      <c r="G17" s="334"/>
      <c r="H17" s="335"/>
      <c r="I17" s="334"/>
      <c r="J17" s="335"/>
      <c r="K17" s="334"/>
      <c r="L17" s="335"/>
      <c r="M17" s="334"/>
      <c r="N17" s="335"/>
      <c r="O17" s="334"/>
      <c r="P17" s="335"/>
      <c r="Q17" s="336"/>
      <c r="R17" s="185">
        <f t="shared" si="0"/>
        <v>0</v>
      </c>
      <c r="S17" s="125"/>
      <c r="T17" s="209">
        <f>'（参考）CO2排出量算定係数'!E12</f>
        <v>33.6</v>
      </c>
      <c r="U17" s="283">
        <f>'（参考）CO2排出量算定係数'!F12</f>
        <v>2.2422400000000002</v>
      </c>
    </row>
    <row r="18" spans="2:21" ht="16.5" customHeight="1" thickBot="1" x14ac:dyDescent="0.25">
      <c r="B18" s="360"/>
      <c r="C18" s="493" t="s">
        <v>167</v>
      </c>
      <c r="D18" s="494"/>
      <c r="E18" s="204" t="s">
        <v>201</v>
      </c>
      <c r="F18" s="337"/>
      <c r="G18" s="338"/>
      <c r="H18" s="339"/>
      <c r="I18" s="338"/>
      <c r="J18" s="339"/>
      <c r="K18" s="338"/>
      <c r="L18" s="339"/>
      <c r="M18" s="338"/>
      <c r="N18" s="339"/>
      <c r="O18" s="338"/>
      <c r="P18" s="339"/>
      <c r="Q18" s="340"/>
      <c r="R18" s="207">
        <f t="shared" si="0"/>
        <v>0</v>
      </c>
      <c r="S18" s="125"/>
      <c r="T18" s="209">
        <f>'（参考）CO2排出量算定係数'!E13</f>
        <v>36.700000000000003</v>
      </c>
      <c r="U18" s="283">
        <f>'（参考）CO2排出量算定係数'!F13</f>
        <v>2.4894833333333337</v>
      </c>
    </row>
    <row r="19" spans="2:21" ht="16.5" customHeight="1" thickBot="1" x14ac:dyDescent="0.25">
      <c r="B19" s="360"/>
      <c r="C19" s="493" t="s">
        <v>168</v>
      </c>
      <c r="D19" s="494"/>
      <c r="E19" s="204" t="s">
        <v>201</v>
      </c>
      <c r="F19" s="337"/>
      <c r="G19" s="338"/>
      <c r="H19" s="339"/>
      <c r="I19" s="338"/>
      <c r="J19" s="339"/>
      <c r="K19" s="338"/>
      <c r="L19" s="339"/>
      <c r="M19" s="338"/>
      <c r="N19" s="339"/>
      <c r="O19" s="338"/>
      <c r="P19" s="339"/>
      <c r="Q19" s="340"/>
      <c r="R19" s="207">
        <f t="shared" si="0"/>
        <v>0</v>
      </c>
      <c r="S19" s="125"/>
      <c r="T19" s="209">
        <f>'（参考）CO2排出量算定係数'!E14</f>
        <v>37.700000000000003</v>
      </c>
      <c r="U19" s="283">
        <f>'（参考）CO2排出量算定係数'!F14</f>
        <v>2.5849633333333339</v>
      </c>
    </row>
    <row r="20" spans="2:21" ht="16.5" customHeight="1" thickBot="1" x14ac:dyDescent="0.25">
      <c r="B20" s="360"/>
      <c r="C20" s="493" t="s">
        <v>169</v>
      </c>
      <c r="D20" s="494"/>
      <c r="E20" s="204" t="s">
        <v>201</v>
      </c>
      <c r="F20" s="337"/>
      <c r="G20" s="338"/>
      <c r="H20" s="339"/>
      <c r="I20" s="338"/>
      <c r="J20" s="339"/>
      <c r="K20" s="338"/>
      <c r="L20" s="339"/>
      <c r="M20" s="338"/>
      <c r="N20" s="339"/>
      <c r="O20" s="338"/>
      <c r="P20" s="339"/>
      <c r="Q20" s="340"/>
      <c r="R20" s="207">
        <f t="shared" si="0"/>
        <v>0</v>
      </c>
      <c r="S20" s="125"/>
      <c r="T20" s="209">
        <f>'（参考）CO2排出量算定係数'!E15</f>
        <v>39.1</v>
      </c>
      <c r="U20" s="283">
        <f>'（参考）CO2排出量算定係数'!F15</f>
        <v>2.7096300000000002</v>
      </c>
    </row>
    <row r="21" spans="2:21" ht="16.5" customHeight="1" thickBot="1" x14ac:dyDescent="0.25">
      <c r="B21" s="360"/>
      <c r="C21" s="495" t="s">
        <v>319</v>
      </c>
      <c r="D21" s="496"/>
      <c r="E21" s="204" t="s">
        <v>201</v>
      </c>
      <c r="F21" s="337"/>
      <c r="G21" s="338"/>
      <c r="H21" s="339"/>
      <c r="I21" s="338"/>
      <c r="J21" s="339"/>
      <c r="K21" s="338"/>
      <c r="L21" s="339"/>
      <c r="M21" s="338"/>
      <c r="N21" s="339"/>
      <c r="O21" s="338"/>
      <c r="P21" s="339"/>
      <c r="Q21" s="340"/>
      <c r="R21" s="207">
        <f t="shared" si="0"/>
        <v>0</v>
      </c>
      <c r="S21" s="125"/>
      <c r="T21" s="209">
        <f>'（参考）CO2排出量算定係数'!E16</f>
        <v>41.9</v>
      </c>
      <c r="U21" s="283">
        <f>'（参考）CO2排出量算定係数'!F16</f>
        <v>2.9958499999999995</v>
      </c>
    </row>
    <row r="22" spans="2:21" ht="16.5" customHeight="1" thickBot="1" x14ac:dyDescent="0.25">
      <c r="B22" s="360"/>
      <c r="C22" s="491" t="s">
        <v>171</v>
      </c>
      <c r="D22" s="492"/>
      <c r="E22" s="186" t="s">
        <v>202</v>
      </c>
      <c r="F22" s="333"/>
      <c r="G22" s="334"/>
      <c r="H22" s="335"/>
      <c r="I22" s="334"/>
      <c r="J22" s="335"/>
      <c r="K22" s="334"/>
      <c r="L22" s="335"/>
      <c r="M22" s="334"/>
      <c r="N22" s="335"/>
      <c r="O22" s="334"/>
      <c r="P22" s="335"/>
      <c r="Q22" s="336"/>
      <c r="R22" s="185">
        <f t="shared" si="0"/>
        <v>0</v>
      </c>
      <c r="S22" s="125"/>
      <c r="T22" s="209">
        <f>'（参考）CO2排出量算定係数'!E17</f>
        <v>40.9</v>
      </c>
      <c r="U22" s="283">
        <f>'（参考）CO2排出量算定係数'!F17</f>
        <v>3.1193066666666667</v>
      </c>
    </row>
    <row r="23" spans="2:21" ht="16.5" customHeight="1" thickBot="1" x14ac:dyDescent="0.25">
      <c r="B23" s="360"/>
      <c r="C23" s="495" t="s">
        <v>172</v>
      </c>
      <c r="D23" s="496"/>
      <c r="E23" s="204" t="s">
        <v>202</v>
      </c>
      <c r="F23" s="337"/>
      <c r="G23" s="338"/>
      <c r="H23" s="339"/>
      <c r="I23" s="338"/>
      <c r="J23" s="339"/>
      <c r="K23" s="338"/>
      <c r="L23" s="339"/>
      <c r="M23" s="338"/>
      <c r="N23" s="339"/>
      <c r="O23" s="338"/>
      <c r="P23" s="339"/>
      <c r="Q23" s="340"/>
      <c r="R23" s="207">
        <f t="shared" si="0"/>
        <v>0</v>
      </c>
      <c r="S23" s="25"/>
      <c r="T23" s="209">
        <f>'（参考）CO2排出量算定係数'!E18</f>
        <v>29.9</v>
      </c>
      <c r="U23" s="283">
        <f>'（参考）CO2排出量算定係数'!F18</f>
        <v>2.7846866666666661</v>
      </c>
    </row>
    <row r="24" spans="2:21" ht="31.5" customHeight="1" thickBot="1" x14ac:dyDescent="0.25">
      <c r="B24" s="360"/>
      <c r="C24" s="497" t="s">
        <v>173</v>
      </c>
      <c r="D24" s="128" t="s">
        <v>174</v>
      </c>
      <c r="E24" s="204" t="s">
        <v>202</v>
      </c>
      <c r="F24" s="337"/>
      <c r="G24" s="338"/>
      <c r="H24" s="339"/>
      <c r="I24" s="338"/>
      <c r="J24" s="339"/>
      <c r="K24" s="338"/>
      <c r="L24" s="339"/>
      <c r="M24" s="338"/>
      <c r="N24" s="339"/>
      <c r="O24" s="338"/>
      <c r="P24" s="339"/>
      <c r="Q24" s="340"/>
      <c r="R24" s="207">
        <f t="shared" si="0"/>
        <v>0</v>
      </c>
      <c r="S24" s="25"/>
      <c r="T24" s="209">
        <f>'（参考）CO2排出量算定係数'!E19</f>
        <v>50.8</v>
      </c>
      <c r="U24" s="283">
        <f>'（参考）CO2排出量算定係数'!F19</f>
        <v>2.9988933333333332</v>
      </c>
    </row>
    <row r="25" spans="2:21" ht="31.5" customHeight="1" thickBot="1" x14ac:dyDescent="0.25">
      <c r="B25" s="361"/>
      <c r="C25" s="498"/>
      <c r="D25" s="362" t="s">
        <v>175</v>
      </c>
      <c r="E25" s="186" t="s">
        <v>211</v>
      </c>
      <c r="F25" s="333"/>
      <c r="G25" s="334"/>
      <c r="H25" s="335"/>
      <c r="I25" s="334"/>
      <c r="J25" s="335"/>
      <c r="K25" s="334"/>
      <c r="L25" s="335"/>
      <c r="M25" s="334"/>
      <c r="N25" s="335"/>
      <c r="O25" s="334"/>
      <c r="P25" s="335"/>
      <c r="Q25" s="336"/>
      <c r="R25" s="185">
        <f t="shared" si="0"/>
        <v>0</v>
      </c>
      <c r="S25" s="25"/>
      <c r="T25" s="209">
        <f>'（参考）CO2排出量算定係数'!E20</f>
        <v>44.9</v>
      </c>
      <c r="U25" s="283">
        <f>'（参考）CO2排出量算定係数'!F20</f>
        <v>2.3377933333333334</v>
      </c>
    </row>
    <row r="26" spans="2:21" ht="31.5" customHeight="1" thickBot="1" x14ac:dyDescent="0.25">
      <c r="B26" s="360"/>
      <c r="C26" s="499" t="s">
        <v>210</v>
      </c>
      <c r="D26" s="128" t="s">
        <v>179</v>
      </c>
      <c r="E26" s="204" t="s">
        <v>202</v>
      </c>
      <c r="F26" s="337"/>
      <c r="G26" s="338"/>
      <c r="H26" s="339"/>
      <c r="I26" s="338"/>
      <c r="J26" s="339"/>
      <c r="K26" s="338"/>
      <c r="L26" s="339"/>
      <c r="M26" s="338"/>
      <c r="N26" s="339"/>
      <c r="O26" s="338"/>
      <c r="P26" s="339"/>
      <c r="Q26" s="340"/>
      <c r="R26" s="207">
        <f t="shared" si="0"/>
        <v>0</v>
      </c>
      <c r="S26" s="25"/>
      <c r="T26" s="209">
        <f>'（参考）CO2排出量算定係数'!E21</f>
        <v>54.6</v>
      </c>
      <c r="U26" s="283">
        <f>'（参考）CO2排出量算定係数'!F21</f>
        <v>2.7027000000000001</v>
      </c>
    </row>
    <row r="27" spans="2:21" ht="31.5" customHeight="1" thickBot="1" x14ac:dyDescent="0.25">
      <c r="B27" s="360"/>
      <c r="C27" s="500"/>
      <c r="D27" s="363" t="s">
        <v>181</v>
      </c>
      <c r="E27" s="186" t="s">
        <v>211</v>
      </c>
      <c r="F27" s="333"/>
      <c r="G27" s="334"/>
      <c r="H27" s="335"/>
      <c r="I27" s="334"/>
      <c r="J27" s="335"/>
      <c r="K27" s="334"/>
      <c r="L27" s="335"/>
      <c r="M27" s="334"/>
      <c r="N27" s="335"/>
      <c r="O27" s="334"/>
      <c r="P27" s="335"/>
      <c r="Q27" s="336"/>
      <c r="R27" s="185">
        <f t="shared" si="0"/>
        <v>0</v>
      </c>
      <c r="S27" s="25"/>
      <c r="T27" s="209">
        <f>'（参考）CO2排出量算定係数'!E22</f>
        <v>43.5</v>
      </c>
      <c r="U27" s="283">
        <f>'（参考）CO2排出量算定係数'!F22</f>
        <v>2.21705</v>
      </c>
    </row>
    <row r="28" spans="2:21" ht="16.5" customHeight="1" thickBot="1" x14ac:dyDescent="0.25">
      <c r="B28" s="360"/>
      <c r="C28" s="364" t="s">
        <v>182</v>
      </c>
      <c r="D28" s="365" t="s">
        <v>183</v>
      </c>
      <c r="E28" s="186" t="s">
        <v>202</v>
      </c>
      <c r="F28" s="333"/>
      <c r="G28" s="334"/>
      <c r="H28" s="335"/>
      <c r="I28" s="334"/>
      <c r="J28" s="335"/>
      <c r="K28" s="334"/>
      <c r="L28" s="335"/>
      <c r="M28" s="334"/>
      <c r="N28" s="335"/>
      <c r="O28" s="334"/>
      <c r="P28" s="335"/>
      <c r="Q28" s="336"/>
      <c r="R28" s="185">
        <f t="shared" si="0"/>
        <v>0</v>
      </c>
      <c r="S28" s="25"/>
      <c r="T28" s="209">
        <f>'（参考）CO2排出量算定係数'!E23</f>
        <v>29</v>
      </c>
      <c r="U28" s="283">
        <f>'（参考）CO2排出量算定係数'!F23</f>
        <v>2.6051666666666669</v>
      </c>
    </row>
    <row r="29" spans="2:21" ht="16.5" customHeight="1" thickBot="1" x14ac:dyDescent="0.25">
      <c r="B29" s="361"/>
      <c r="C29" s="366"/>
      <c r="D29" s="365" t="s">
        <v>184</v>
      </c>
      <c r="E29" s="186" t="s">
        <v>202</v>
      </c>
      <c r="F29" s="333"/>
      <c r="G29" s="334"/>
      <c r="H29" s="335"/>
      <c r="I29" s="334"/>
      <c r="J29" s="335"/>
      <c r="K29" s="334"/>
      <c r="L29" s="335"/>
      <c r="M29" s="334"/>
      <c r="N29" s="335"/>
      <c r="O29" s="334"/>
      <c r="P29" s="335"/>
      <c r="Q29" s="336"/>
      <c r="R29" s="185">
        <f t="shared" si="0"/>
        <v>0</v>
      </c>
      <c r="S29" s="125"/>
      <c r="T29" s="209">
        <f>'（参考）CO2排出量算定係数'!E24</f>
        <v>25.7</v>
      </c>
      <c r="U29" s="283">
        <f>'（参考）CO2排出量算定係数'!F24</f>
        <v>2.3275633333333334</v>
      </c>
    </row>
    <row r="30" spans="2:21" ht="16.5" customHeight="1" thickBot="1" x14ac:dyDescent="0.25">
      <c r="B30" s="361"/>
      <c r="C30" s="366"/>
      <c r="D30" s="362" t="s">
        <v>185</v>
      </c>
      <c r="E30" s="186" t="s">
        <v>202</v>
      </c>
      <c r="F30" s="333"/>
      <c r="G30" s="334"/>
      <c r="H30" s="335"/>
      <c r="I30" s="334"/>
      <c r="J30" s="335"/>
      <c r="K30" s="334"/>
      <c r="L30" s="335"/>
      <c r="M30" s="334"/>
      <c r="N30" s="335"/>
      <c r="O30" s="334"/>
      <c r="P30" s="335"/>
      <c r="Q30" s="336"/>
      <c r="R30" s="185">
        <f t="shared" si="0"/>
        <v>0</v>
      </c>
      <c r="S30" s="25"/>
      <c r="T30" s="209">
        <f>'（参考）CO2排出量算定係数'!E25</f>
        <v>26.9</v>
      </c>
      <c r="U30" s="283">
        <f>'（参考）CO2排出量算定係数'!F25</f>
        <v>2.5151499999999998</v>
      </c>
    </row>
    <row r="31" spans="2:21" ht="16.5" customHeight="1" thickBot="1" x14ac:dyDescent="0.25">
      <c r="B31" s="361"/>
      <c r="C31" s="493" t="s">
        <v>186</v>
      </c>
      <c r="D31" s="494"/>
      <c r="E31" s="204" t="s">
        <v>202</v>
      </c>
      <c r="F31" s="337"/>
      <c r="G31" s="338"/>
      <c r="H31" s="339"/>
      <c r="I31" s="338"/>
      <c r="J31" s="339"/>
      <c r="K31" s="338"/>
      <c r="L31" s="339"/>
      <c r="M31" s="338"/>
      <c r="N31" s="339"/>
      <c r="O31" s="338"/>
      <c r="P31" s="339"/>
      <c r="Q31" s="340"/>
      <c r="R31" s="208">
        <f t="shared" si="0"/>
        <v>0</v>
      </c>
      <c r="S31" s="124"/>
      <c r="T31" s="209">
        <f>'（参考）CO2排出量算定係数'!E26</f>
        <v>29.4</v>
      </c>
      <c r="U31" s="283">
        <f>'（参考）CO2排出量算定係数'!F26</f>
        <v>3.1693199999999995</v>
      </c>
    </row>
    <row r="32" spans="2:21" ht="16.5" customHeight="1" thickBot="1" x14ac:dyDescent="0.25">
      <c r="B32" s="361"/>
      <c r="C32" s="491" t="s">
        <v>187</v>
      </c>
      <c r="D32" s="492"/>
      <c r="E32" s="186" t="s">
        <v>202</v>
      </c>
      <c r="F32" s="333"/>
      <c r="G32" s="334"/>
      <c r="H32" s="335"/>
      <c r="I32" s="334"/>
      <c r="J32" s="335"/>
      <c r="K32" s="334"/>
      <c r="L32" s="335"/>
      <c r="M32" s="334"/>
      <c r="N32" s="335"/>
      <c r="O32" s="334"/>
      <c r="P32" s="335"/>
      <c r="Q32" s="336"/>
      <c r="R32" s="185">
        <f t="shared" si="0"/>
        <v>0</v>
      </c>
      <c r="S32" s="124"/>
      <c r="T32" s="209">
        <f>'（参考）CO2排出量算定係数'!E27</f>
        <v>37.299999999999997</v>
      </c>
      <c r="U32" s="283">
        <f>'（参考）CO2排出量算定係数'!F27</f>
        <v>2.8584233333333326</v>
      </c>
    </row>
    <row r="33" spans="2:21" ht="16.5" customHeight="1" thickBot="1" x14ac:dyDescent="0.25">
      <c r="B33" s="361"/>
      <c r="C33" s="491" t="s">
        <v>188</v>
      </c>
      <c r="D33" s="492"/>
      <c r="E33" s="186" t="s">
        <v>211</v>
      </c>
      <c r="F33" s="333"/>
      <c r="G33" s="334"/>
      <c r="H33" s="335"/>
      <c r="I33" s="334"/>
      <c r="J33" s="335"/>
      <c r="K33" s="334"/>
      <c r="L33" s="335"/>
      <c r="M33" s="334"/>
      <c r="N33" s="335"/>
      <c r="O33" s="334"/>
      <c r="P33" s="335"/>
      <c r="Q33" s="336"/>
      <c r="R33" s="185">
        <f t="shared" si="0"/>
        <v>0</v>
      </c>
      <c r="T33" s="209">
        <f>'（参考）CO2排出量算定係数'!E28</f>
        <v>21.1</v>
      </c>
      <c r="U33" s="283">
        <f>'（参考）CO2排出量算定係数'!F28</f>
        <v>0.85103333333333342</v>
      </c>
    </row>
    <row r="34" spans="2:21" ht="16.5" customHeight="1" thickBot="1" x14ac:dyDescent="0.25">
      <c r="B34" s="361"/>
      <c r="C34" s="491" t="s">
        <v>189</v>
      </c>
      <c r="D34" s="492"/>
      <c r="E34" s="186" t="s">
        <v>211</v>
      </c>
      <c r="F34" s="333"/>
      <c r="G34" s="334"/>
      <c r="H34" s="335"/>
      <c r="I34" s="334"/>
      <c r="J34" s="335"/>
      <c r="K34" s="334"/>
      <c r="L34" s="335"/>
      <c r="M34" s="334"/>
      <c r="N34" s="335"/>
      <c r="O34" s="334"/>
      <c r="P34" s="335"/>
      <c r="Q34" s="336"/>
      <c r="R34" s="185">
        <f t="shared" si="0"/>
        <v>0</v>
      </c>
      <c r="T34" s="209">
        <f>'（参考）CO2排出量算定係数'!E29</f>
        <v>3.41</v>
      </c>
      <c r="U34" s="283">
        <f>'（参考）CO2排出量算定係数'!F29</f>
        <v>0.32883766666666664</v>
      </c>
    </row>
    <row r="35" spans="2:21" ht="16.5" customHeight="1" thickBot="1" x14ac:dyDescent="0.25">
      <c r="B35" s="361"/>
      <c r="C35" s="491" t="s">
        <v>190</v>
      </c>
      <c r="D35" s="492"/>
      <c r="E35" s="186" t="s">
        <v>211</v>
      </c>
      <c r="F35" s="333"/>
      <c r="G35" s="334"/>
      <c r="H35" s="335"/>
      <c r="I35" s="334"/>
      <c r="J35" s="335"/>
      <c r="K35" s="334"/>
      <c r="L35" s="335"/>
      <c r="M35" s="334"/>
      <c r="N35" s="335"/>
      <c r="O35" s="334"/>
      <c r="P35" s="335"/>
      <c r="Q35" s="336"/>
      <c r="R35" s="185">
        <f t="shared" si="0"/>
        <v>0</v>
      </c>
      <c r="T35" s="209">
        <f>'（参考）CO2排出量算定係数'!E30</f>
        <v>8.41</v>
      </c>
      <c r="U35" s="283">
        <f>'（参考）CO2排出量算定係数'!F30</f>
        <v>1.1841279999999998</v>
      </c>
    </row>
    <row r="36" spans="2:21" ht="16.5" customHeight="1" x14ac:dyDescent="0.2">
      <c r="B36" s="361"/>
      <c r="C36" s="522" t="s">
        <v>208</v>
      </c>
      <c r="D36" s="367" t="s">
        <v>93</v>
      </c>
      <c r="E36" s="204" t="s">
        <v>211</v>
      </c>
      <c r="F36" s="337"/>
      <c r="G36" s="338"/>
      <c r="H36" s="339"/>
      <c r="I36" s="338"/>
      <c r="J36" s="339"/>
      <c r="K36" s="338"/>
      <c r="L36" s="339"/>
      <c r="M36" s="338"/>
      <c r="N36" s="339"/>
      <c r="O36" s="338"/>
      <c r="P36" s="339"/>
      <c r="Q36" s="340"/>
      <c r="R36" s="207">
        <f t="shared" si="0"/>
        <v>0</v>
      </c>
      <c r="T36" s="210">
        <v>45</v>
      </c>
      <c r="U36" s="234">
        <f>'（参考）CO2排出量算定係数'!F31</f>
        <v>2.2340266666666664</v>
      </c>
    </row>
    <row r="37" spans="2:21" ht="16.5" customHeight="1" x14ac:dyDescent="0.2">
      <c r="B37" s="361"/>
      <c r="C37" s="523"/>
      <c r="D37" s="368"/>
      <c r="E37" s="205"/>
      <c r="F37" s="337"/>
      <c r="G37" s="338"/>
      <c r="H37" s="339"/>
      <c r="I37" s="338"/>
      <c r="J37" s="339"/>
      <c r="K37" s="338"/>
      <c r="L37" s="339"/>
      <c r="M37" s="338"/>
      <c r="N37" s="339"/>
      <c r="O37" s="338"/>
      <c r="P37" s="339"/>
      <c r="Q37" s="340"/>
      <c r="R37" s="207">
        <f t="shared" si="0"/>
        <v>0</v>
      </c>
      <c r="T37" s="199"/>
      <c r="U37" s="230"/>
    </row>
    <row r="38" spans="2:21" ht="16.5" customHeight="1" x14ac:dyDescent="0.2">
      <c r="B38" s="361"/>
      <c r="C38" s="524"/>
      <c r="D38" s="368"/>
      <c r="E38" s="205"/>
      <c r="F38" s="337"/>
      <c r="G38" s="338"/>
      <c r="H38" s="339"/>
      <c r="I38" s="338"/>
      <c r="J38" s="339"/>
      <c r="K38" s="338"/>
      <c r="L38" s="339"/>
      <c r="M38" s="338"/>
      <c r="N38" s="339"/>
      <c r="O38" s="338"/>
      <c r="P38" s="339"/>
      <c r="Q38" s="340"/>
      <c r="R38" s="207">
        <f t="shared" si="0"/>
        <v>0</v>
      </c>
      <c r="T38" s="200"/>
      <c r="U38" s="230"/>
    </row>
    <row r="39" spans="2:21" ht="16.5" customHeight="1" x14ac:dyDescent="0.2">
      <c r="B39" s="361"/>
      <c r="C39" s="510" t="s">
        <v>64</v>
      </c>
      <c r="D39" s="511"/>
      <c r="E39" s="204" t="s">
        <v>203</v>
      </c>
      <c r="F39" s="337"/>
      <c r="G39" s="338"/>
      <c r="H39" s="339"/>
      <c r="I39" s="338"/>
      <c r="J39" s="339"/>
      <c r="K39" s="338"/>
      <c r="L39" s="339"/>
      <c r="M39" s="338"/>
      <c r="N39" s="339"/>
      <c r="O39" s="338"/>
      <c r="P39" s="339"/>
      <c r="Q39" s="340"/>
      <c r="R39" s="207">
        <f t="shared" si="0"/>
        <v>0</v>
      </c>
      <c r="T39" s="192">
        <v>1.02</v>
      </c>
      <c r="U39" s="284">
        <v>0.06</v>
      </c>
    </row>
    <row r="40" spans="2:21" ht="16.5" customHeight="1" x14ac:dyDescent="0.2">
      <c r="B40" s="361"/>
      <c r="C40" s="501" t="s">
        <v>298</v>
      </c>
      <c r="D40" s="502"/>
      <c r="E40" s="186" t="s">
        <v>203</v>
      </c>
      <c r="F40" s="333"/>
      <c r="G40" s="334"/>
      <c r="H40" s="335"/>
      <c r="I40" s="334"/>
      <c r="J40" s="335"/>
      <c r="K40" s="334"/>
      <c r="L40" s="335"/>
      <c r="M40" s="334"/>
      <c r="N40" s="335"/>
      <c r="O40" s="334"/>
      <c r="P40" s="335"/>
      <c r="Q40" s="336"/>
      <c r="R40" s="185">
        <f t="shared" si="0"/>
        <v>0</v>
      </c>
      <c r="T40" s="187">
        <v>1.36</v>
      </c>
      <c r="U40" s="284">
        <v>5.7000000000000002E-2</v>
      </c>
    </row>
    <row r="41" spans="2:21" ht="16.5" customHeight="1" x14ac:dyDescent="0.2">
      <c r="B41" s="361"/>
      <c r="C41" s="501" t="s">
        <v>66</v>
      </c>
      <c r="D41" s="502"/>
      <c r="E41" s="186" t="s">
        <v>203</v>
      </c>
      <c r="F41" s="333"/>
      <c r="G41" s="334"/>
      <c r="H41" s="335"/>
      <c r="I41" s="334"/>
      <c r="J41" s="335"/>
      <c r="K41" s="334"/>
      <c r="L41" s="335"/>
      <c r="M41" s="334"/>
      <c r="N41" s="335"/>
      <c r="O41" s="334"/>
      <c r="P41" s="335"/>
      <c r="Q41" s="336"/>
      <c r="R41" s="185">
        <f t="shared" si="0"/>
        <v>0</v>
      </c>
      <c r="T41" s="187">
        <v>1.36</v>
      </c>
      <c r="U41" s="284">
        <v>5.7000000000000002E-2</v>
      </c>
    </row>
    <row r="42" spans="2:21" ht="16.5" customHeight="1" thickBot="1" x14ac:dyDescent="0.25">
      <c r="B42" s="361"/>
      <c r="C42" s="520" t="s">
        <v>67</v>
      </c>
      <c r="D42" s="521"/>
      <c r="E42" s="204" t="s">
        <v>203</v>
      </c>
      <c r="F42" s="341"/>
      <c r="G42" s="342"/>
      <c r="H42" s="343"/>
      <c r="I42" s="342"/>
      <c r="J42" s="343"/>
      <c r="K42" s="342"/>
      <c r="L42" s="343"/>
      <c r="M42" s="342"/>
      <c r="N42" s="343"/>
      <c r="O42" s="342"/>
      <c r="P42" s="343"/>
      <c r="Q42" s="344"/>
      <c r="R42" s="207">
        <f t="shared" si="0"/>
        <v>0</v>
      </c>
      <c r="T42" s="187">
        <v>1.36</v>
      </c>
      <c r="U42" s="285">
        <v>5.7000000000000002E-2</v>
      </c>
    </row>
    <row r="43" spans="2:21" ht="16.5" customHeight="1" thickTop="1" x14ac:dyDescent="0.2">
      <c r="B43" s="369" t="s">
        <v>240</v>
      </c>
      <c r="C43" s="518" t="s">
        <v>207</v>
      </c>
      <c r="D43" s="129" t="s">
        <v>71</v>
      </c>
      <c r="E43" s="204" t="s">
        <v>204</v>
      </c>
      <c r="F43" s="345"/>
      <c r="G43" s="346"/>
      <c r="H43" s="347"/>
      <c r="I43" s="346"/>
      <c r="J43" s="347"/>
      <c r="K43" s="346"/>
      <c r="L43" s="347"/>
      <c r="M43" s="346"/>
      <c r="N43" s="347"/>
      <c r="O43" s="346"/>
      <c r="P43" s="347"/>
      <c r="Q43" s="348"/>
      <c r="R43" s="207">
        <f>SUM(F43:Q43)</f>
        <v>0</v>
      </c>
      <c r="T43" s="238">
        <v>9.9700000000000006</v>
      </c>
      <c r="U43" s="236" t="e">
        <f>VALUE(RIGHT(【記入①】基本事項アンケート!C14,5))</f>
        <v>#VALUE!</v>
      </c>
    </row>
    <row r="44" spans="2:21" ht="16.5" customHeight="1" x14ac:dyDescent="0.2">
      <c r="B44" s="361"/>
      <c r="C44" s="519"/>
      <c r="D44" s="129" t="s">
        <v>74</v>
      </c>
      <c r="E44" s="204" t="s">
        <v>204</v>
      </c>
      <c r="F44" s="349"/>
      <c r="G44" s="350"/>
      <c r="H44" s="351"/>
      <c r="I44" s="350"/>
      <c r="J44" s="351"/>
      <c r="K44" s="350"/>
      <c r="L44" s="351"/>
      <c r="M44" s="350"/>
      <c r="N44" s="351"/>
      <c r="O44" s="350"/>
      <c r="P44" s="351"/>
      <c r="Q44" s="352"/>
      <c r="R44" s="207">
        <f t="shared" si="0"/>
        <v>0</v>
      </c>
      <c r="T44" s="238">
        <v>9.9700000000000006</v>
      </c>
      <c r="U44" s="236" t="e">
        <f>VALUE(RIGHT(【記入①】基本事項アンケート!C14,5))</f>
        <v>#VALUE!</v>
      </c>
    </row>
    <row r="45" spans="2:21" ht="16.5" customHeight="1" thickBot="1" x14ac:dyDescent="0.25">
      <c r="B45" s="361"/>
      <c r="C45" s="516" t="s">
        <v>75</v>
      </c>
      <c r="D45" s="365" t="s">
        <v>76</v>
      </c>
      <c r="E45" s="186" t="s">
        <v>204</v>
      </c>
      <c r="F45" s="188"/>
      <c r="G45" s="189"/>
      <c r="H45" s="190"/>
      <c r="I45" s="189"/>
      <c r="J45" s="190"/>
      <c r="K45" s="189"/>
      <c r="L45" s="190"/>
      <c r="M45" s="189"/>
      <c r="N45" s="190"/>
      <c r="O45" s="189"/>
      <c r="P45" s="190"/>
      <c r="Q45" s="191"/>
      <c r="R45" s="185">
        <f t="shared" si="0"/>
        <v>0</v>
      </c>
      <c r="T45" s="192">
        <v>9.76</v>
      </c>
      <c r="U45" s="286">
        <v>0.46200000000000002</v>
      </c>
    </row>
    <row r="46" spans="2:21" ht="16.5" customHeight="1" thickBot="1" x14ac:dyDescent="0.25">
      <c r="B46" s="359"/>
      <c r="C46" s="517"/>
      <c r="D46" s="370" t="s">
        <v>77</v>
      </c>
      <c r="E46" s="193" t="s">
        <v>204</v>
      </c>
      <c r="F46" s="194"/>
      <c r="G46" s="195"/>
      <c r="H46" s="196"/>
      <c r="I46" s="195"/>
      <c r="J46" s="196"/>
      <c r="K46" s="195"/>
      <c r="L46" s="196"/>
      <c r="M46" s="195"/>
      <c r="N46" s="196"/>
      <c r="O46" s="195"/>
      <c r="P46" s="196"/>
      <c r="Q46" s="197"/>
      <c r="R46" s="185">
        <f t="shared" si="0"/>
        <v>0</v>
      </c>
      <c r="S46" s="254" t="s">
        <v>493</v>
      </c>
      <c r="T46" s="201">
        <v>9.76</v>
      </c>
      <c r="U46" s="233"/>
    </row>
    <row r="47" spans="2:21" ht="28.5" customHeight="1" x14ac:dyDescent="0.2">
      <c r="B47" s="371"/>
      <c r="C47" s="514" t="s">
        <v>320</v>
      </c>
      <c r="D47" s="515"/>
      <c r="E47" s="202" t="s">
        <v>213</v>
      </c>
      <c r="F47" s="175">
        <f>(F14*$T14+F15*$T15+F16*$T16+F17*$T17+F18*$T18+F19*$T19+F20*$T20+F21*$T21+F22*$T22+F23*$T23+F24*$T24+F25*$T25+F26*$T26+F27*$T27+F28*$T28+F29*$T29+F30*$T30+F31*$T31+F32*$T32+F33*$T33+F34*$T34+F35*$T35+F36*$T36+F39*$T39+F40*$T40+F41*$T41+F42*$T42+F43*$T43+F44*$T44+F45*$T45+F46*$T46)*0.0258</f>
        <v>0</v>
      </c>
      <c r="G47" s="175">
        <f t="shared" ref="G47:P47" si="1">(G14*$T14+G15*$T15+G16*$T16+G17*$T17+G18*$T18+G19*$T19+G20*$T20+G21*$T21+G22*$T22+G23*$T23+G24*$T24+G25*$T25+G26*$T26+G27*$T27+G28*$T28+G29*$T29+G30*$T30+G31*$T31+G32*$T32+G33*$T33+G34*$T34+G35*$T35+G36*$T36+G39*$T39+G40*$T40+G41*$T41+G42*$T42+G43*$T43+G44*$T44+G45*$T45+G46*$T46)*0.0258</f>
        <v>0</v>
      </c>
      <c r="H47" s="175">
        <f t="shared" si="1"/>
        <v>0</v>
      </c>
      <c r="I47" s="175">
        <f t="shared" si="1"/>
        <v>0</v>
      </c>
      <c r="J47" s="175">
        <f t="shared" si="1"/>
        <v>0</v>
      </c>
      <c r="K47" s="175">
        <f t="shared" si="1"/>
        <v>0</v>
      </c>
      <c r="L47" s="175">
        <f t="shared" si="1"/>
        <v>0</v>
      </c>
      <c r="M47" s="175">
        <f t="shared" si="1"/>
        <v>0</v>
      </c>
      <c r="N47" s="175">
        <f t="shared" si="1"/>
        <v>0</v>
      </c>
      <c r="O47" s="175">
        <f t="shared" si="1"/>
        <v>0</v>
      </c>
      <c r="P47" s="175">
        <f t="shared" si="1"/>
        <v>0</v>
      </c>
      <c r="Q47" s="175">
        <f>(Q14*$T14+Q15*$T15+Q16*$T16+Q17*$T17+Q18*$T18+Q19*$T19+Q20*$T20+Q21*$T21+Q22*$T22+Q23*$T23+Q24*$T24+Q25*$T25+Q26*$T26+Q27*$T27+Q28*$T28+Q29*$T29+Q30*$T30+Q31*$T31+Q32*$T32+Q33*$T33+Q34*$T34+Q35*$T35+Q36*$T36+Q39*$T39+Q40*$T40+Q41*$T41+Q42*$T42+Q43*$T43+Q44*$T44+Q45*$T45+Q46*$T46)*0.0258</f>
        <v>0</v>
      </c>
      <c r="R47" s="218">
        <f>SUM(F47:Q47)</f>
        <v>0</v>
      </c>
      <c r="S47" s="255" t="e">
        <f>R47/R12</f>
        <v>#DIV/0!</v>
      </c>
      <c r="T47" s="122" t="s">
        <v>494</v>
      </c>
    </row>
    <row r="48" spans="2:21" ht="28.5" customHeight="1" thickBot="1" x14ac:dyDescent="0.25">
      <c r="B48" s="372"/>
      <c r="C48" s="512" t="s">
        <v>284</v>
      </c>
      <c r="D48" s="513"/>
      <c r="E48" s="203" t="s">
        <v>212</v>
      </c>
      <c r="F48" s="299" t="e">
        <f>F14*$U14+F15*$U15+F16*$U16+F17*$U17+F18*$U18+F19*$U19+F20*$U20+F21*$U21+F22*$U22+F23*$U23+F24*$U24+F25*$U25+F26*$U26+F27*$U27+F28*$U28+F29*$U29+F30*$U30+F31*$U31+F32*$U32+F33*$U33+F34*$U34+F35*$U35+F36*$U36+F39*$U39+F40*$U40+F41*$U41+F42*$U42+F43*$U43+F44*$U44+F45*$U45+F46*$U46</f>
        <v>#VALUE!</v>
      </c>
      <c r="G48" s="299" t="e">
        <f>G14*$U14+G15*$U15+G16*$U16+G17*$U17+G18*$U18+G19*$U19+G20*$U20+G21*$U21+G22*$U22+G23*$U23+G24*$U24+G25*$U25+G26*$U26+G27*$U27+G28*$U28+G29*$U29+G30*$U30+G31*$U31+G32*$U32+G33*$U33+G34*$U34+G35*$U35+G36*$U36+G39*$U39+G40*$U40+G41*$U41+G42*$U42+G43*$U43+G44*$U44+G45*$U45+G46*$U46</f>
        <v>#VALUE!</v>
      </c>
      <c r="H48" s="299" t="e">
        <f t="shared" ref="H48:Q48" si="2">H14*$U14+H15*$U15+H16*$U16+H17*$U17+H18*$U18+H19*$U19+H20*$U20+H21*$U21+H22*$U22+H23*$U23+H24*$U24+H25*$U25+H26*$U26+H27*$U27+H28*$U28+H29*$U29+H30*$U30+H31*$U31+H32*$U32+H33*$U33+H34*$U34+H35*$U35+H36*$U36+H39*$U39+H40*$U40+H41*$U41+H42*$U42+H43*$U43+H44*$U44+H45*$U45+H46*$U46</f>
        <v>#VALUE!</v>
      </c>
      <c r="I48" s="299" t="e">
        <f t="shared" si="2"/>
        <v>#VALUE!</v>
      </c>
      <c r="J48" s="299" t="e">
        <f t="shared" si="2"/>
        <v>#VALUE!</v>
      </c>
      <c r="K48" s="299" t="e">
        <f t="shared" si="2"/>
        <v>#VALUE!</v>
      </c>
      <c r="L48" s="299" t="e">
        <f t="shared" si="2"/>
        <v>#VALUE!</v>
      </c>
      <c r="M48" s="299" t="e">
        <f t="shared" si="2"/>
        <v>#VALUE!</v>
      </c>
      <c r="N48" s="299" t="e">
        <f t="shared" si="2"/>
        <v>#VALUE!</v>
      </c>
      <c r="O48" s="299" t="e">
        <f t="shared" si="2"/>
        <v>#VALUE!</v>
      </c>
      <c r="P48" s="299" t="e">
        <f t="shared" si="2"/>
        <v>#VALUE!</v>
      </c>
      <c r="Q48" s="299" t="e">
        <f t="shared" si="2"/>
        <v>#VALUE!</v>
      </c>
      <c r="R48" s="219" t="e">
        <f>SUM(F48:Q48)</f>
        <v>#VALUE!</v>
      </c>
      <c r="S48" s="256" t="e">
        <f>R48/R12</f>
        <v>#VALUE!</v>
      </c>
      <c r="T48" s="122" t="s">
        <v>484</v>
      </c>
    </row>
    <row r="49" s="239" customFormat="1" x14ac:dyDescent="0.2"/>
    <row r="50" s="239" customFormat="1" x14ac:dyDescent="0.2"/>
    <row r="51" s="239" customFormat="1" x14ac:dyDescent="0.2"/>
    <row r="52" s="239" customFormat="1" x14ac:dyDescent="0.2"/>
    <row r="53" s="239" customFormat="1" x14ac:dyDescent="0.2"/>
    <row r="54" s="239" customFormat="1" x14ac:dyDescent="0.2"/>
    <row r="55" s="239" customFormat="1" x14ac:dyDescent="0.2"/>
    <row r="56" s="239" customFormat="1" x14ac:dyDescent="0.2"/>
    <row r="57" s="239" customFormat="1" x14ac:dyDescent="0.2"/>
    <row r="58" s="239" customFormat="1" x14ac:dyDescent="0.2"/>
    <row r="59" s="239" customFormat="1" x14ac:dyDescent="0.2"/>
    <row r="60" s="239" customFormat="1" x14ac:dyDescent="0.2"/>
    <row r="61" s="239" customFormat="1" x14ac:dyDescent="0.2"/>
    <row r="62" s="239" customFormat="1" x14ac:dyDescent="0.2"/>
    <row r="63" s="239" customFormat="1" x14ac:dyDescent="0.2"/>
    <row r="64" s="239" customFormat="1" x14ac:dyDescent="0.2"/>
    <row r="65" s="239" customFormat="1" x14ac:dyDescent="0.2"/>
    <row r="66" s="239" customFormat="1" x14ac:dyDescent="0.2"/>
    <row r="67" s="239" customFormat="1" x14ac:dyDescent="0.2"/>
    <row r="68" s="239" customFormat="1" x14ac:dyDescent="0.2"/>
    <row r="69" s="239" customFormat="1" x14ac:dyDescent="0.2"/>
    <row r="70" s="239" customFormat="1" x14ac:dyDescent="0.2"/>
    <row r="71" s="239" customFormat="1" x14ac:dyDescent="0.2"/>
    <row r="72" s="239" customFormat="1" x14ac:dyDescent="0.2"/>
    <row r="73" s="239" customFormat="1" x14ac:dyDescent="0.2"/>
    <row r="74" s="239" customFormat="1" x14ac:dyDescent="0.2"/>
    <row r="75" s="239" customFormat="1" x14ac:dyDescent="0.2"/>
    <row r="76" s="239" customFormat="1" x14ac:dyDescent="0.2"/>
    <row r="77" s="239" customFormat="1" x14ac:dyDescent="0.2"/>
    <row r="78" s="239" customFormat="1" x14ac:dyDescent="0.2"/>
    <row r="79" s="239" customFormat="1" x14ac:dyDescent="0.2"/>
    <row r="80" s="239" customFormat="1" x14ac:dyDescent="0.2"/>
  </sheetData>
  <mergeCells count="59">
    <mergeCell ref="P4:S4"/>
    <mergeCell ref="P5:S5"/>
    <mergeCell ref="E4:I4"/>
    <mergeCell ref="K4:O4"/>
    <mergeCell ref="C6:D6"/>
    <mergeCell ref="E5:I5"/>
    <mergeCell ref="K5:O5"/>
    <mergeCell ref="P2:S2"/>
    <mergeCell ref="K2:O2"/>
    <mergeCell ref="K3:O3"/>
    <mergeCell ref="P3:S3"/>
    <mergeCell ref="C48:D48"/>
    <mergeCell ref="C47:D47"/>
    <mergeCell ref="C45:C46"/>
    <mergeCell ref="C43:C44"/>
    <mergeCell ref="C42:D42"/>
    <mergeCell ref="C36:C38"/>
    <mergeCell ref="C2:D2"/>
    <mergeCell ref="C3:D3"/>
    <mergeCell ref="E2:I2"/>
    <mergeCell ref="E3:I3"/>
    <mergeCell ref="C4:D4"/>
    <mergeCell ref="C5:D5"/>
    <mergeCell ref="C40:D40"/>
    <mergeCell ref="C41:D41"/>
    <mergeCell ref="C8:D8"/>
    <mergeCell ref="E8:I8"/>
    <mergeCell ref="E6:I6"/>
    <mergeCell ref="E7:I7"/>
    <mergeCell ref="C12:D12"/>
    <mergeCell ref="C13:D13"/>
    <mergeCell ref="C7:D7"/>
    <mergeCell ref="C35:D35"/>
    <mergeCell ref="C39:D39"/>
    <mergeCell ref="C16:D16"/>
    <mergeCell ref="C17:D17"/>
    <mergeCell ref="C18:D18"/>
    <mergeCell ref="C19:D19"/>
    <mergeCell ref="C33:D33"/>
    <mergeCell ref="C34:D34"/>
    <mergeCell ref="C20:D20"/>
    <mergeCell ref="C21:D21"/>
    <mergeCell ref="C24:C25"/>
    <mergeCell ref="C26:C27"/>
    <mergeCell ref="C22:D22"/>
    <mergeCell ref="C23:D23"/>
    <mergeCell ref="C31:D31"/>
    <mergeCell ref="C32:D32"/>
    <mergeCell ref="C14:D14"/>
    <mergeCell ref="C15:D15"/>
    <mergeCell ref="R10:R11"/>
    <mergeCell ref="B9:U9"/>
    <mergeCell ref="F10:N10"/>
    <mergeCell ref="O10:Q10"/>
    <mergeCell ref="B10:B11"/>
    <mergeCell ref="E10:E11"/>
    <mergeCell ref="U10:U11"/>
    <mergeCell ref="T10:T11"/>
    <mergeCell ref="C10:D11"/>
  </mergeCells>
  <phoneticPr fontId="2"/>
  <pageMargins left="0.15748031496062992" right="0.15748031496062992" top="0.23622047244094491" bottom="0.19685039370078741" header="0.19685039370078741" footer="0.11811023622047245"/>
  <pageSetup paperSize="9" scale="69" orientation="landscape" horizontalDpi="4294967293"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28"/>
  <sheetViews>
    <sheetView zoomScaleNormal="100" workbookViewId="0">
      <selection activeCell="B9" sqref="B9"/>
    </sheetView>
  </sheetViews>
  <sheetFormatPr defaultColWidth="9" defaultRowHeight="18" customHeight="1" x14ac:dyDescent="0.2"/>
  <cols>
    <col min="1" max="1" width="9.77734375" style="4" customWidth="1"/>
    <col min="2" max="2" width="37.6640625" style="7" bestFit="1" customWidth="1"/>
    <col min="3" max="3" width="12.109375" style="7" customWidth="1"/>
    <col min="4" max="4" width="9.44140625" style="7" customWidth="1"/>
    <col min="5" max="5" width="13.44140625" style="7" customWidth="1"/>
    <col min="6" max="6" width="8.77734375" style="7" customWidth="1"/>
    <col min="7" max="7" width="31.88671875" style="4" bestFit="1" customWidth="1"/>
    <col min="8" max="11" width="9" style="4"/>
    <col min="12" max="12" width="6.77734375" style="4" customWidth="1"/>
    <col min="13" max="16384" width="9" style="4"/>
  </cols>
  <sheetData>
    <row r="1" spans="1:20" ht="18" customHeight="1" x14ac:dyDescent="0.2">
      <c r="A1" s="528" t="s">
        <v>270</v>
      </c>
      <c r="B1" s="528"/>
      <c r="C1" s="528"/>
      <c r="D1" s="528"/>
      <c r="E1" s="528"/>
      <c r="F1" s="528"/>
    </row>
    <row r="2" spans="1:20" ht="18" customHeight="1" x14ac:dyDescent="0.2">
      <c r="B2" s="529" t="s">
        <v>577</v>
      </c>
      <c r="C2" s="529"/>
      <c r="D2" s="529"/>
      <c r="E2" s="529"/>
      <c r="Q2" s="4" t="s">
        <v>342</v>
      </c>
      <c r="R2" s="4" t="s">
        <v>342</v>
      </c>
      <c r="S2" s="4" t="s">
        <v>345</v>
      </c>
      <c r="T2" s="4" t="s">
        <v>345</v>
      </c>
    </row>
    <row r="3" spans="1:20" ht="18" customHeight="1" thickBot="1" x14ac:dyDescent="0.25">
      <c r="Q3" s="4" t="s">
        <v>524</v>
      </c>
      <c r="R3" s="4" t="s">
        <v>275</v>
      </c>
      <c r="S3" s="4" t="s">
        <v>328</v>
      </c>
      <c r="T3" s="4" t="s">
        <v>280</v>
      </c>
    </row>
    <row r="4" spans="1:20" ht="19.5" customHeight="1" x14ac:dyDescent="0.2">
      <c r="A4" s="16"/>
      <c r="B4" s="20" t="s">
        <v>249</v>
      </c>
      <c r="C4" s="10" t="s">
        <v>281</v>
      </c>
      <c r="D4" s="11" t="s">
        <v>243</v>
      </c>
      <c r="E4" s="10" t="s">
        <v>258</v>
      </c>
      <c r="F4" s="308" t="s">
        <v>243</v>
      </c>
      <c r="G4" s="20" t="s">
        <v>278</v>
      </c>
      <c r="H4" s="312" t="s">
        <v>260</v>
      </c>
      <c r="I4" s="11" t="s">
        <v>243</v>
      </c>
      <c r="J4" s="402" t="s">
        <v>261</v>
      </c>
      <c r="K4" s="403"/>
      <c r="M4" s="7"/>
      <c r="Q4" s="4" t="s">
        <v>327</v>
      </c>
      <c r="R4" s="4" t="s">
        <v>276</v>
      </c>
      <c r="S4" s="4" t="s">
        <v>329</v>
      </c>
      <c r="T4" s="4" t="s">
        <v>341</v>
      </c>
    </row>
    <row r="5" spans="1:20" ht="19.5" customHeight="1" x14ac:dyDescent="0.2">
      <c r="A5" s="17" t="s">
        <v>259</v>
      </c>
      <c r="B5" s="22" t="s">
        <v>250</v>
      </c>
      <c r="C5" s="12">
        <v>20</v>
      </c>
      <c r="D5" s="13" t="s">
        <v>505</v>
      </c>
      <c r="E5" s="14"/>
      <c r="F5" s="304"/>
      <c r="G5" s="21"/>
      <c r="H5" s="313"/>
      <c r="I5" s="3"/>
      <c r="J5" s="3"/>
      <c r="K5" s="309"/>
      <c r="M5" s="7"/>
      <c r="S5" s="4" t="s">
        <v>330</v>
      </c>
      <c r="T5" s="4" t="s">
        <v>522</v>
      </c>
    </row>
    <row r="6" spans="1:20" ht="19.5" customHeight="1" x14ac:dyDescent="0.2">
      <c r="A6" s="18" t="s">
        <v>252</v>
      </c>
      <c r="B6" s="21"/>
      <c r="C6" s="266"/>
      <c r="D6" s="267"/>
      <c r="E6" s="14"/>
      <c r="F6" s="304"/>
      <c r="G6" s="315"/>
      <c r="H6" s="313"/>
      <c r="I6" s="3"/>
      <c r="J6" s="3"/>
      <c r="K6" s="309"/>
      <c r="S6" s="4" t="s">
        <v>331</v>
      </c>
    </row>
    <row r="7" spans="1:20" ht="19.5" customHeight="1" x14ac:dyDescent="0.2">
      <c r="A7" s="18" t="s">
        <v>253</v>
      </c>
      <c r="B7" s="21"/>
      <c r="C7" s="266"/>
      <c r="D7" s="267"/>
      <c r="E7" s="14"/>
      <c r="F7" s="304"/>
      <c r="G7" s="316"/>
      <c r="H7" s="313"/>
      <c r="I7" s="3"/>
      <c r="J7" s="3"/>
      <c r="K7" s="309"/>
      <c r="S7" s="4" t="s">
        <v>332</v>
      </c>
    </row>
    <row r="8" spans="1:20" ht="19.5" customHeight="1" x14ac:dyDescent="0.2">
      <c r="A8" s="17" t="s">
        <v>259</v>
      </c>
      <c r="B8" s="22" t="s">
        <v>251</v>
      </c>
      <c r="C8" s="12">
        <v>15</v>
      </c>
      <c r="D8" s="13" t="s">
        <v>267</v>
      </c>
      <c r="E8" s="12">
        <v>540</v>
      </c>
      <c r="F8" s="305" t="s">
        <v>257</v>
      </c>
      <c r="G8" s="316"/>
      <c r="H8" s="313"/>
      <c r="I8" s="3"/>
      <c r="J8" s="3"/>
      <c r="K8" s="309"/>
      <c r="S8" s="4" t="s">
        <v>333</v>
      </c>
    </row>
    <row r="9" spans="1:20" ht="19.5" customHeight="1" x14ac:dyDescent="0.2">
      <c r="A9" s="18" t="s">
        <v>252</v>
      </c>
      <c r="B9" s="21"/>
      <c r="C9" s="266"/>
      <c r="D9" s="267"/>
      <c r="E9" s="266"/>
      <c r="F9" s="306"/>
      <c r="G9" s="316"/>
      <c r="H9" s="313"/>
      <c r="I9" s="3"/>
      <c r="J9" s="3"/>
      <c r="K9" s="309"/>
      <c r="S9" s="4" t="s">
        <v>523</v>
      </c>
    </row>
    <row r="10" spans="1:20" ht="19.5" customHeight="1" x14ac:dyDescent="0.2">
      <c r="A10" s="18" t="s">
        <v>253</v>
      </c>
      <c r="B10" s="21"/>
      <c r="C10" s="266"/>
      <c r="D10" s="267"/>
      <c r="E10" s="266"/>
      <c r="F10" s="306"/>
      <c r="G10" s="316"/>
      <c r="H10" s="313"/>
      <c r="I10" s="3"/>
      <c r="J10" s="3"/>
      <c r="K10" s="309"/>
      <c r="S10" s="4" t="s">
        <v>334</v>
      </c>
    </row>
    <row r="11" spans="1:20" ht="19.5" customHeight="1" x14ac:dyDescent="0.2">
      <c r="A11" s="17" t="s">
        <v>259</v>
      </c>
      <c r="B11" s="22" t="s">
        <v>274</v>
      </c>
      <c r="C11" s="12">
        <v>10</v>
      </c>
      <c r="D11" s="13" t="s">
        <v>267</v>
      </c>
      <c r="E11" s="12">
        <v>500</v>
      </c>
      <c r="F11" s="305" t="s">
        <v>257</v>
      </c>
      <c r="G11" s="316"/>
      <c r="H11" s="313"/>
      <c r="I11" s="3"/>
      <c r="J11" s="3"/>
      <c r="K11" s="309"/>
      <c r="S11" s="4" t="s">
        <v>335</v>
      </c>
    </row>
    <row r="12" spans="1:20" ht="19.5" customHeight="1" x14ac:dyDescent="0.2">
      <c r="A12" s="18" t="s">
        <v>252</v>
      </c>
      <c r="B12" s="215" t="s">
        <v>342</v>
      </c>
      <c r="C12" s="266"/>
      <c r="D12" s="267"/>
      <c r="E12" s="266"/>
      <c r="F12" s="306"/>
      <c r="G12" s="316"/>
      <c r="H12" s="313"/>
      <c r="I12" s="3"/>
      <c r="J12" s="3"/>
      <c r="K12" s="309"/>
      <c r="S12" s="4" t="s">
        <v>336</v>
      </c>
    </row>
    <row r="13" spans="1:20" ht="19.5" customHeight="1" x14ac:dyDescent="0.2">
      <c r="A13" s="18" t="s">
        <v>253</v>
      </c>
      <c r="B13" s="215" t="s">
        <v>342</v>
      </c>
      <c r="C13" s="266"/>
      <c r="D13" s="267"/>
      <c r="E13" s="266"/>
      <c r="F13" s="306"/>
      <c r="G13" s="316"/>
      <c r="H13" s="313"/>
      <c r="I13" s="3"/>
      <c r="J13" s="3"/>
      <c r="K13" s="309"/>
      <c r="S13" s="4" t="s">
        <v>337</v>
      </c>
    </row>
    <row r="14" spans="1:20" ht="19.5" customHeight="1" x14ac:dyDescent="0.2">
      <c r="A14" s="18" t="s">
        <v>254</v>
      </c>
      <c r="B14" s="215" t="s">
        <v>342</v>
      </c>
      <c r="C14" s="266"/>
      <c r="D14" s="267"/>
      <c r="E14" s="266"/>
      <c r="F14" s="306"/>
      <c r="G14" s="316"/>
      <c r="H14" s="313"/>
      <c r="I14" s="3"/>
      <c r="J14" s="3"/>
      <c r="K14" s="309"/>
      <c r="S14" s="4" t="s">
        <v>338</v>
      </c>
    </row>
    <row r="15" spans="1:20" ht="19.5" customHeight="1" x14ac:dyDescent="0.2">
      <c r="A15" s="18" t="s">
        <v>255</v>
      </c>
      <c r="B15" s="215" t="s">
        <v>342</v>
      </c>
      <c r="C15" s="266"/>
      <c r="D15" s="267"/>
      <c r="E15" s="266"/>
      <c r="F15" s="306"/>
      <c r="G15" s="316"/>
      <c r="H15" s="313"/>
      <c r="I15" s="3"/>
      <c r="J15" s="3"/>
      <c r="K15" s="309"/>
      <c r="S15" s="4" t="s">
        <v>339</v>
      </c>
    </row>
    <row r="16" spans="1:20" ht="19.5" customHeight="1" thickBot="1" x14ac:dyDescent="0.25">
      <c r="A16" s="19" t="s">
        <v>256</v>
      </c>
      <c r="B16" s="275" t="s">
        <v>342</v>
      </c>
      <c r="C16" s="268"/>
      <c r="D16" s="269"/>
      <c r="E16" s="268"/>
      <c r="F16" s="307"/>
      <c r="G16" s="317"/>
      <c r="H16" s="314"/>
      <c r="I16" s="310"/>
      <c r="J16" s="310"/>
      <c r="K16" s="311"/>
      <c r="S16" s="4" t="s">
        <v>340</v>
      </c>
    </row>
    <row r="17" spans="1:19" ht="19.5" customHeight="1" x14ac:dyDescent="0.2">
      <c r="A17" s="9" t="s">
        <v>271</v>
      </c>
      <c r="C17" s="8"/>
      <c r="D17" s="8"/>
      <c r="E17" s="8"/>
      <c r="F17" s="8"/>
      <c r="S17" s="4" t="s">
        <v>522</v>
      </c>
    </row>
    <row r="18" spans="1:19" ht="19.5" customHeight="1" x14ac:dyDescent="0.2">
      <c r="A18" s="8"/>
      <c r="B18" s="8"/>
      <c r="C18" s="8"/>
      <c r="D18" s="8"/>
      <c r="E18" s="8"/>
      <c r="F18" s="8"/>
    </row>
    <row r="19" spans="1:19" ht="19.5" customHeight="1" thickBot="1" x14ac:dyDescent="0.25"/>
    <row r="20" spans="1:19" ht="19.5" customHeight="1" x14ac:dyDescent="0.2">
      <c r="A20" s="16"/>
      <c r="B20" s="20" t="s">
        <v>278</v>
      </c>
      <c r="C20" s="10" t="s">
        <v>260</v>
      </c>
      <c r="D20" s="11" t="s">
        <v>243</v>
      </c>
      <c r="E20" s="402" t="s">
        <v>261</v>
      </c>
      <c r="F20" s="403"/>
    </row>
    <row r="21" spans="1:19" ht="19.5" customHeight="1" x14ac:dyDescent="0.2">
      <c r="A21" s="17" t="s">
        <v>259</v>
      </c>
      <c r="B21" s="22" t="s">
        <v>279</v>
      </c>
      <c r="C21" s="12">
        <v>37</v>
      </c>
      <c r="D21" s="13" t="s">
        <v>257</v>
      </c>
      <c r="E21" s="404" t="s">
        <v>275</v>
      </c>
      <c r="F21" s="405"/>
    </row>
    <row r="22" spans="1:19" ht="19.5" customHeight="1" x14ac:dyDescent="0.2">
      <c r="A22" s="18" t="s">
        <v>252</v>
      </c>
      <c r="B22" s="215" t="s">
        <v>345</v>
      </c>
      <c r="C22" s="266"/>
      <c r="D22" s="267" t="s">
        <v>257</v>
      </c>
      <c r="E22" s="400" t="s">
        <v>342</v>
      </c>
      <c r="F22" s="401"/>
    </row>
    <row r="23" spans="1:19" ht="19.5" customHeight="1" x14ac:dyDescent="0.2">
      <c r="A23" s="18" t="s">
        <v>253</v>
      </c>
      <c r="B23" s="215" t="s">
        <v>345</v>
      </c>
      <c r="C23" s="266"/>
      <c r="D23" s="267" t="s">
        <v>257</v>
      </c>
      <c r="E23" s="400" t="s">
        <v>342</v>
      </c>
      <c r="F23" s="401"/>
    </row>
    <row r="24" spans="1:19" ht="19.5" customHeight="1" x14ac:dyDescent="0.2">
      <c r="A24" s="17" t="s">
        <v>259</v>
      </c>
      <c r="B24" s="22" t="s">
        <v>280</v>
      </c>
      <c r="C24" s="12">
        <v>25</v>
      </c>
      <c r="D24" s="13" t="s">
        <v>257</v>
      </c>
      <c r="E24" s="406" t="s">
        <v>276</v>
      </c>
      <c r="F24" s="405"/>
    </row>
    <row r="25" spans="1:19" ht="19.5" customHeight="1" x14ac:dyDescent="0.2">
      <c r="A25" s="18" t="s">
        <v>252</v>
      </c>
      <c r="B25" s="215" t="s">
        <v>345</v>
      </c>
      <c r="C25" s="266"/>
      <c r="D25" s="267" t="s">
        <v>257</v>
      </c>
      <c r="E25" s="400" t="s">
        <v>342</v>
      </c>
      <c r="F25" s="401"/>
    </row>
    <row r="26" spans="1:19" ht="19.5" customHeight="1" thickBot="1" x14ac:dyDescent="0.25">
      <c r="A26" s="19" t="s">
        <v>253</v>
      </c>
      <c r="B26" s="275" t="s">
        <v>345</v>
      </c>
      <c r="C26" s="268"/>
      <c r="D26" s="269" t="s">
        <v>257</v>
      </c>
      <c r="E26" s="526" t="s">
        <v>342</v>
      </c>
      <c r="F26" s="527"/>
    </row>
    <row r="27" spans="1:19" ht="19.5" customHeight="1" x14ac:dyDescent="0.2">
      <c r="A27" s="4" t="s">
        <v>272</v>
      </c>
      <c r="C27" s="4"/>
      <c r="D27" s="4"/>
      <c r="E27" s="4"/>
    </row>
    <row r="28" spans="1:19" ht="19.5" customHeight="1" x14ac:dyDescent="0.2">
      <c r="A28" s="270" t="s">
        <v>273</v>
      </c>
    </row>
  </sheetData>
  <autoFilter ref="A4:K17" xr:uid="{00000000-0009-0000-0000-000003000000}">
    <filterColumn colId="9" showButton="0"/>
  </autoFilter>
  <mergeCells count="10">
    <mergeCell ref="J4:K4"/>
    <mergeCell ref="E26:F26"/>
    <mergeCell ref="A1:F1"/>
    <mergeCell ref="E24:F24"/>
    <mergeCell ref="E25:F25"/>
    <mergeCell ref="E20:F20"/>
    <mergeCell ref="E21:F21"/>
    <mergeCell ref="E22:F22"/>
    <mergeCell ref="E23:F23"/>
    <mergeCell ref="B2:E2"/>
  </mergeCells>
  <phoneticPr fontId="2"/>
  <dataValidations count="4">
    <dataValidation type="list" allowBlank="1" showInputMessage="1" sqref="B12:B16" xr:uid="{00000000-0002-0000-0300-000000000000}">
      <formula1>$Q$2:$Q$5</formula1>
    </dataValidation>
    <dataValidation type="list" allowBlank="1" showInputMessage="1" sqref="B22:B23" xr:uid="{00000000-0002-0000-0300-000001000000}">
      <formula1>$S$2:$S$19</formula1>
    </dataValidation>
    <dataValidation type="list" allowBlank="1" showInputMessage="1" showErrorMessage="1" sqref="B25:B26" xr:uid="{00000000-0002-0000-0300-000002000000}">
      <formula1>$T$2:$T$6</formula1>
    </dataValidation>
    <dataValidation type="list" allowBlank="1" showInputMessage="1" sqref="E22:F23 E25:F26" xr:uid="{00000000-0002-0000-0300-000003000000}">
      <formula1>$R$2:$R$4</formula1>
    </dataValidation>
  </dataValidations>
  <pageMargins left="1" right="0.47" top="0.98399999999999999" bottom="0.98399999999999999" header="0.51200000000000001" footer="0.51200000000000001"/>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69:N73"/>
  <sheetViews>
    <sheetView zoomScale="48" zoomScaleNormal="48" workbookViewId="0">
      <selection activeCell="AD128" sqref="AD128"/>
    </sheetView>
  </sheetViews>
  <sheetFormatPr defaultColWidth="9" defaultRowHeight="12" x14ac:dyDescent="0.2"/>
  <cols>
    <col min="1" max="1" width="12.109375" style="122" bestFit="1" customWidth="1"/>
    <col min="2" max="2" width="8.6640625" style="127" bestFit="1" customWidth="1"/>
    <col min="3" max="14" width="7" style="122" customWidth="1"/>
    <col min="15" max="16384" width="9" style="122"/>
  </cols>
  <sheetData>
    <row r="69" spans="1:14" ht="18.75" customHeight="1" x14ac:dyDescent="0.2">
      <c r="A69" s="152"/>
      <c r="B69" s="153"/>
      <c r="C69" s="153" t="s">
        <v>218</v>
      </c>
      <c r="D69" s="153" t="s">
        <v>219</v>
      </c>
      <c r="E69" s="153" t="s">
        <v>220</v>
      </c>
      <c r="F69" s="153" t="s">
        <v>221</v>
      </c>
      <c r="G69" s="153" t="s">
        <v>222</v>
      </c>
      <c r="H69" s="153" t="s">
        <v>223</v>
      </c>
      <c r="I69" s="153" t="s">
        <v>224</v>
      </c>
      <c r="J69" s="153" t="s">
        <v>225</v>
      </c>
      <c r="K69" s="153" t="s">
        <v>226</v>
      </c>
      <c r="L69" s="153" t="s">
        <v>227</v>
      </c>
      <c r="M69" s="153" t="s">
        <v>228</v>
      </c>
      <c r="N69" s="153" t="s">
        <v>229</v>
      </c>
    </row>
    <row r="70" spans="1:14" ht="18.75" customHeight="1" x14ac:dyDescent="0.2">
      <c r="A70" s="154" t="s">
        <v>230</v>
      </c>
      <c r="B70" s="153" t="s">
        <v>209</v>
      </c>
      <c r="C70" s="155">
        <f>【記入②】エネルギー調査票!F12</f>
        <v>0</v>
      </c>
      <c r="D70" s="155">
        <f>【記入②】エネルギー調査票!G12</f>
        <v>0</v>
      </c>
      <c r="E70" s="155">
        <f>【記入②】エネルギー調査票!H12</f>
        <v>0</v>
      </c>
      <c r="F70" s="155">
        <f>【記入②】エネルギー調査票!I12</f>
        <v>0</v>
      </c>
      <c r="G70" s="155">
        <f>【記入②】エネルギー調査票!J12</f>
        <v>0</v>
      </c>
      <c r="H70" s="155">
        <f>【記入②】エネルギー調査票!K12</f>
        <v>0</v>
      </c>
      <c r="I70" s="155">
        <f>【記入②】エネルギー調査票!L12</f>
        <v>0</v>
      </c>
      <c r="J70" s="155">
        <f>【記入②】エネルギー調査票!M12</f>
        <v>0</v>
      </c>
      <c r="K70" s="155">
        <f>【記入②】エネルギー調査票!N12</f>
        <v>0</v>
      </c>
      <c r="L70" s="155">
        <f>【記入②】エネルギー調査票!O12</f>
        <v>0</v>
      </c>
      <c r="M70" s="155">
        <f>【記入②】エネルギー調査票!P12</f>
        <v>0</v>
      </c>
      <c r="N70" s="155">
        <f>【記入②】エネルギー調査票!Q12</f>
        <v>0</v>
      </c>
    </row>
    <row r="71" spans="1:14" ht="18.75" customHeight="1" x14ac:dyDescent="0.2">
      <c r="A71" s="154" t="s">
        <v>231</v>
      </c>
      <c r="B71" s="153" t="s">
        <v>209</v>
      </c>
      <c r="C71" s="155">
        <f>【記入②】エネルギー調査票!F13</f>
        <v>0</v>
      </c>
      <c r="D71" s="155">
        <f>【記入②】エネルギー調査票!G13</f>
        <v>0</v>
      </c>
      <c r="E71" s="155">
        <f>【記入②】エネルギー調査票!H13</f>
        <v>0</v>
      </c>
      <c r="F71" s="155">
        <f>【記入②】エネルギー調査票!I13</f>
        <v>0</v>
      </c>
      <c r="G71" s="155">
        <f>【記入②】エネルギー調査票!J13</f>
        <v>0</v>
      </c>
      <c r="H71" s="155">
        <f>【記入②】エネルギー調査票!K13</f>
        <v>0</v>
      </c>
      <c r="I71" s="155">
        <f>【記入②】エネルギー調査票!L13</f>
        <v>0</v>
      </c>
      <c r="J71" s="155">
        <f>【記入②】エネルギー調査票!M13</f>
        <v>0</v>
      </c>
      <c r="K71" s="155">
        <f>【記入②】エネルギー調査票!N13</f>
        <v>0</v>
      </c>
      <c r="L71" s="155">
        <f>【記入②】エネルギー調査票!O13</f>
        <v>0</v>
      </c>
      <c r="M71" s="155">
        <f>【記入②】エネルギー調査票!P13</f>
        <v>0</v>
      </c>
      <c r="N71" s="155">
        <f>【記入②】エネルギー調査票!Q13</f>
        <v>0</v>
      </c>
    </row>
    <row r="72" spans="1:14" ht="18.75" customHeight="1" x14ac:dyDescent="0.2">
      <c r="A72" s="154" t="s">
        <v>285</v>
      </c>
      <c r="B72" s="153" t="s">
        <v>232</v>
      </c>
      <c r="C72" s="155">
        <f>【記入②】エネルギー調査票!F47</f>
        <v>0</v>
      </c>
      <c r="D72" s="155">
        <f>【記入②】エネルギー調査票!G47</f>
        <v>0</v>
      </c>
      <c r="E72" s="155">
        <f>【記入②】エネルギー調査票!H47</f>
        <v>0</v>
      </c>
      <c r="F72" s="155">
        <f>【記入②】エネルギー調査票!I47</f>
        <v>0</v>
      </c>
      <c r="G72" s="155">
        <f>【記入②】エネルギー調査票!J47</f>
        <v>0</v>
      </c>
      <c r="H72" s="155">
        <f>【記入②】エネルギー調査票!K47</f>
        <v>0</v>
      </c>
      <c r="I72" s="155">
        <f>【記入②】エネルギー調査票!L47</f>
        <v>0</v>
      </c>
      <c r="J72" s="155">
        <f>【記入②】エネルギー調査票!M47</f>
        <v>0</v>
      </c>
      <c r="K72" s="155">
        <f>【記入②】エネルギー調査票!N47</f>
        <v>0</v>
      </c>
      <c r="L72" s="155">
        <f>【記入②】エネルギー調査票!O47</f>
        <v>0</v>
      </c>
      <c r="M72" s="155">
        <f>【記入②】エネルギー調査票!P47</f>
        <v>0</v>
      </c>
      <c r="N72" s="155">
        <f>【記入②】エネルギー調査票!Q47</f>
        <v>0</v>
      </c>
    </row>
    <row r="73" spans="1:14" ht="18.75" customHeight="1" x14ac:dyDescent="0.2">
      <c r="A73" s="154" t="s">
        <v>284</v>
      </c>
      <c r="B73" s="153" t="s">
        <v>233</v>
      </c>
      <c r="C73" s="155" t="e">
        <f>【記入②】エネルギー調査票!F48</f>
        <v>#VALUE!</v>
      </c>
      <c r="D73" s="155" t="e">
        <f>【記入②】エネルギー調査票!G48</f>
        <v>#VALUE!</v>
      </c>
      <c r="E73" s="155" t="e">
        <f>【記入②】エネルギー調査票!H48</f>
        <v>#VALUE!</v>
      </c>
      <c r="F73" s="155" t="e">
        <f>【記入②】エネルギー調査票!I48</f>
        <v>#VALUE!</v>
      </c>
      <c r="G73" s="155" t="e">
        <f>【記入②】エネルギー調査票!J48</f>
        <v>#VALUE!</v>
      </c>
      <c r="H73" s="155" t="e">
        <f>【記入②】エネルギー調査票!K48</f>
        <v>#VALUE!</v>
      </c>
      <c r="I73" s="155" t="e">
        <f>【記入②】エネルギー調査票!L48</f>
        <v>#VALUE!</v>
      </c>
      <c r="J73" s="155" t="e">
        <f>【記入②】エネルギー調査票!M48</f>
        <v>#VALUE!</v>
      </c>
      <c r="K73" s="155" t="e">
        <f>【記入②】エネルギー調査票!N48</f>
        <v>#VALUE!</v>
      </c>
      <c r="L73" s="155" t="e">
        <f>【記入②】エネルギー調査票!O48</f>
        <v>#VALUE!</v>
      </c>
      <c r="M73" s="155" t="e">
        <f>【記入②】エネルギー調査票!P48</f>
        <v>#VALUE!</v>
      </c>
      <c r="N73" s="155" t="e">
        <f>【記入②】エネルギー調査票!Q48</f>
        <v>#VALUE!</v>
      </c>
    </row>
  </sheetData>
  <phoneticPr fontId="2"/>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Q77"/>
  <sheetViews>
    <sheetView topLeftCell="H31" workbookViewId="0">
      <selection activeCell="O36" sqref="O36"/>
    </sheetView>
  </sheetViews>
  <sheetFormatPr defaultColWidth="9" defaultRowHeight="13.2" x14ac:dyDescent="0.2"/>
  <cols>
    <col min="1" max="2" width="9" style="4"/>
    <col min="3" max="3" width="34.109375" style="4" customWidth="1"/>
    <col min="4" max="4" width="13.88671875" style="7" bestFit="1" customWidth="1"/>
    <col min="5" max="5" width="12.44140625" style="4" customWidth="1"/>
    <col min="6" max="6" width="17.88671875" style="4" bestFit="1" customWidth="1"/>
    <col min="7" max="7" width="15.109375" style="4" bestFit="1" customWidth="1"/>
    <col min="8" max="8" width="40.77734375" style="4" customWidth="1"/>
    <col min="9" max="9" width="22.88671875" style="4" customWidth="1"/>
    <col min="10" max="10" width="16.77734375" style="7" customWidth="1"/>
    <col min="11" max="11" width="13.33203125" style="4" customWidth="1"/>
    <col min="12" max="12" width="12.77734375" style="4" customWidth="1"/>
    <col min="13" max="14" width="13.109375" style="4" bestFit="1" customWidth="1"/>
    <col min="15" max="15" width="33" style="4" customWidth="1"/>
    <col min="16" max="16384" width="9" style="4"/>
  </cols>
  <sheetData>
    <row r="1" spans="1:11" x14ac:dyDescent="0.2">
      <c r="B1" s="4" t="s">
        <v>0</v>
      </c>
      <c r="C1" s="4" t="s">
        <v>0</v>
      </c>
      <c r="D1" s="7" t="s">
        <v>0</v>
      </c>
      <c r="E1" s="4" t="s">
        <v>0</v>
      </c>
      <c r="F1" s="4" t="s">
        <v>0</v>
      </c>
      <c r="G1" s="4" t="s">
        <v>0</v>
      </c>
      <c r="H1" s="4" t="s">
        <v>0</v>
      </c>
      <c r="J1" s="7" t="s">
        <v>0</v>
      </c>
      <c r="K1" s="4" t="s">
        <v>0</v>
      </c>
    </row>
    <row r="2" spans="1:11" ht="21.75" customHeight="1" x14ac:dyDescent="0.2">
      <c r="C2" s="23" t="s">
        <v>557</v>
      </c>
    </row>
    <row r="4" spans="1:11" x14ac:dyDescent="0.2">
      <c r="C4" s="4" t="s">
        <v>1</v>
      </c>
    </row>
    <row r="5" spans="1:11" x14ac:dyDescent="0.2">
      <c r="C5" s="4" t="s">
        <v>2</v>
      </c>
      <c r="G5" s="4" t="s">
        <v>3</v>
      </c>
    </row>
    <row r="7" spans="1:11" x14ac:dyDescent="0.2">
      <c r="C7" s="530" t="s">
        <v>4</v>
      </c>
      <c r="D7" s="2"/>
      <c r="E7" s="1" t="s">
        <v>531</v>
      </c>
      <c r="F7" s="1" t="s">
        <v>5</v>
      </c>
      <c r="G7" s="1" t="s">
        <v>6</v>
      </c>
    </row>
    <row r="8" spans="1:11" ht="18.75" customHeight="1" x14ac:dyDescent="0.2">
      <c r="C8" s="531"/>
      <c r="D8" s="1" t="s">
        <v>7</v>
      </c>
      <c r="E8" s="1" t="s">
        <v>532</v>
      </c>
      <c r="F8" s="1" t="s">
        <v>533</v>
      </c>
      <c r="G8" s="1" t="s">
        <v>534</v>
      </c>
    </row>
    <row r="9" spans="1:11" ht="14.4" x14ac:dyDescent="0.2">
      <c r="A9" s="4">
        <v>2.62</v>
      </c>
      <c r="C9" s="24" t="s">
        <v>8</v>
      </c>
      <c r="D9" s="1" t="s">
        <v>9</v>
      </c>
      <c r="E9" s="245">
        <v>38.200000000000003</v>
      </c>
      <c r="F9" s="281">
        <f>G9*E9*44/12</f>
        <v>2.6192466666666667</v>
      </c>
      <c r="G9" s="1">
        <v>1.8700000000000001E-2</v>
      </c>
    </row>
    <row r="10" spans="1:11" ht="14.4" x14ac:dyDescent="0.2">
      <c r="A10" s="4">
        <v>2.38</v>
      </c>
      <c r="C10" s="24" t="s">
        <v>10</v>
      </c>
      <c r="D10" s="1" t="s">
        <v>9</v>
      </c>
      <c r="E10" s="246">
        <v>35.299999999999997</v>
      </c>
      <c r="F10" s="281">
        <f t="shared" ref="F10:F31" si="0">G10*E10*44/12</f>
        <v>2.3815733333333333</v>
      </c>
      <c r="G10" s="1">
        <v>1.84E-2</v>
      </c>
    </row>
    <row r="11" spans="1:11" ht="14.4" x14ac:dyDescent="0.2">
      <c r="A11" s="4">
        <v>2.3199999999999998</v>
      </c>
      <c r="C11" s="24" t="s">
        <v>11</v>
      </c>
      <c r="D11" s="1" t="s">
        <v>9</v>
      </c>
      <c r="E11" s="246">
        <v>34.6</v>
      </c>
      <c r="F11" s="281">
        <f t="shared" si="0"/>
        <v>2.3216600000000001</v>
      </c>
      <c r="G11" s="1">
        <v>1.83E-2</v>
      </c>
    </row>
    <row r="12" spans="1:11" ht="14.4" x14ac:dyDescent="0.2">
      <c r="A12" s="4">
        <v>2.2400000000000002</v>
      </c>
      <c r="C12" s="24" t="s">
        <v>12</v>
      </c>
      <c r="D12" s="1" t="s">
        <v>9</v>
      </c>
      <c r="E12" s="246">
        <v>33.6</v>
      </c>
      <c r="F12" s="281">
        <f t="shared" si="0"/>
        <v>2.2422400000000002</v>
      </c>
      <c r="G12" s="1">
        <v>1.8200000000000001E-2</v>
      </c>
    </row>
    <row r="13" spans="1:11" ht="14.4" x14ac:dyDescent="0.2">
      <c r="A13" s="4">
        <v>2.4900000000000002</v>
      </c>
      <c r="C13" s="24" t="s">
        <v>13</v>
      </c>
      <c r="D13" s="1" t="s">
        <v>9</v>
      </c>
      <c r="E13" s="246">
        <v>36.700000000000003</v>
      </c>
      <c r="F13" s="281">
        <f t="shared" si="0"/>
        <v>2.4894833333333337</v>
      </c>
      <c r="G13" s="1">
        <v>1.8499999999999999E-2</v>
      </c>
    </row>
    <row r="14" spans="1:11" ht="14.4" x14ac:dyDescent="0.2">
      <c r="A14" s="4">
        <v>2.58</v>
      </c>
      <c r="C14" s="24" t="s">
        <v>14</v>
      </c>
      <c r="D14" s="1" t="s">
        <v>9</v>
      </c>
      <c r="E14" s="246">
        <v>37.700000000000003</v>
      </c>
      <c r="F14" s="281">
        <f t="shared" si="0"/>
        <v>2.5849633333333339</v>
      </c>
      <c r="G14" s="1">
        <v>1.8700000000000001E-2</v>
      </c>
    </row>
    <row r="15" spans="1:11" ht="14.4" x14ac:dyDescent="0.2">
      <c r="A15" s="4">
        <v>2.71</v>
      </c>
      <c r="C15" s="24" t="s">
        <v>15</v>
      </c>
      <c r="D15" s="1" t="s">
        <v>9</v>
      </c>
      <c r="E15" s="246">
        <v>39.1</v>
      </c>
      <c r="F15" s="281">
        <f t="shared" si="0"/>
        <v>2.7096300000000002</v>
      </c>
      <c r="G15" s="1">
        <v>1.89E-2</v>
      </c>
    </row>
    <row r="16" spans="1:11" ht="14.4" x14ac:dyDescent="0.2">
      <c r="A16" s="4">
        <v>3</v>
      </c>
      <c r="C16" s="24" t="s">
        <v>16</v>
      </c>
      <c r="D16" s="1" t="s">
        <v>9</v>
      </c>
      <c r="E16" s="246">
        <v>41.9</v>
      </c>
      <c r="F16" s="281">
        <f t="shared" si="0"/>
        <v>2.9958499999999995</v>
      </c>
      <c r="G16" s="1">
        <v>1.95E-2</v>
      </c>
    </row>
    <row r="17" spans="1:11" ht="14.4" x14ac:dyDescent="0.2">
      <c r="A17" s="4">
        <v>3.12</v>
      </c>
      <c r="C17" s="24" t="s">
        <v>17</v>
      </c>
      <c r="D17" s="1" t="s">
        <v>18</v>
      </c>
      <c r="E17" s="246">
        <v>40.9</v>
      </c>
      <c r="F17" s="281">
        <f t="shared" si="0"/>
        <v>3.1193066666666667</v>
      </c>
      <c r="G17" s="1">
        <v>2.0799999999999999E-2</v>
      </c>
    </row>
    <row r="18" spans="1:11" ht="14.4" x14ac:dyDescent="0.2">
      <c r="A18" s="4">
        <v>2.78</v>
      </c>
      <c r="C18" s="24" t="s">
        <v>19</v>
      </c>
      <c r="D18" s="1" t="s">
        <v>18</v>
      </c>
      <c r="E18" s="246">
        <v>29.9</v>
      </c>
      <c r="F18" s="281">
        <f t="shared" si="0"/>
        <v>2.7846866666666661</v>
      </c>
      <c r="G18" s="1">
        <v>2.5399999999999999E-2</v>
      </c>
    </row>
    <row r="19" spans="1:11" ht="14.4" x14ac:dyDescent="0.2">
      <c r="A19" s="4">
        <v>3</v>
      </c>
      <c r="C19" s="24" t="s">
        <v>20</v>
      </c>
      <c r="D19" s="1" t="s">
        <v>18</v>
      </c>
      <c r="E19" s="248">
        <v>50.8</v>
      </c>
      <c r="F19" s="281">
        <f t="shared" si="0"/>
        <v>2.9988933333333332</v>
      </c>
      <c r="G19" s="280">
        <v>1.61E-2</v>
      </c>
    </row>
    <row r="20" spans="1:11" ht="14.4" x14ac:dyDescent="0.2">
      <c r="A20" s="4">
        <v>2.34</v>
      </c>
      <c r="C20" s="24" t="s">
        <v>21</v>
      </c>
      <c r="D20" s="1" t="s">
        <v>22</v>
      </c>
      <c r="E20" s="246">
        <v>44.9</v>
      </c>
      <c r="F20" s="281">
        <f t="shared" si="0"/>
        <v>2.3377933333333334</v>
      </c>
      <c r="G20" s="1">
        <v>1.4200000000000001E-2</v>
      </c>
    </row>
    <row r="21" spans="1:11" ht="14.4" x14ac:dyDescent="0.2">
      <c r="A21" s="4">
        <v>2.7</v>
      </c>
      <c r="C21" s="24" t="s">
        <v>23</v>
      </c>
      <c r="D21" s="1" t="s">
        <v>18</v>
      </c>
      <c r="E21" s="246">
        <v>54.6</v>
      </c>
      <c r="F21" s="281">
        <f t="shared" si="0"/>
        <v>2.7027000000000001</v>
      </c>
      <c r="G21" s="1">
        <v>1.35E-2</v>
      </c>
    </row>
    <row r="22" spans="1:11" ht="14.4" x14ac:dyDescent="0.2">
      <c r="A22" s="4">
        <v>2.2200000000000002</v>
      </c>
      <c r="C22" s="24" t="s">
        <v>24</v>
      </c>
      <c r="D22" s="1" t="s">
        <v>22</v>
      </c>
      <c r="E22" s="245">
        <v>43.5</v>
      </c>
      <c r="F22" s="281">
        <f t="shared" si="0"/>
        <v>2.21705</v>
      </c>
      <c r="G22" s="1">
        <v>1.3899999999999999E-2</v>
      </c>
    </row>
    <row r="23" spans="1:11" ht="14.4" x14ac:dyDescent="0.2">
      <c r="A23" s="4">
        <v>2.61</v>
      </c>
      <c r="C23" s="24" t="s">
        <v>25</v>
      </c>
      <c r="D23" s="1" t="s">
        <v>18</v>
      </c>
      <c r="E23" s="249">
        <v>29</v>
      </c>
      <c r="F23" s="281">
        <f t="shared" si="0"/>
        <v>2.6051666666666669</v>
      </c>
      <c r="G23" s="1">
        <v>2.4500000000000001E-2</v>
      </c>
    </row>
    <row r="24" spans="1:11" ht="14.4" x14ac:dyDescent="0.2">
      <c r="A24" s="4">
        <v>2.33</v>
      </c>
      <c r="C24" s="24" t="s">
        <v>26</v>
      </c>
      <c r="D24" s="1" t="s">
        <v>18</v>
      </c>
      <c r="E24" s="246">
        <v>25.7</v>
      </c>
      <c r="F24" s="281">
        <f t="shared" si="0"/>
        <v>2.3275633333333334</v>
      </c>
      <c r="G24" s="1">
        <v>2.47E-2</v>
      </c>
      <c r="J24" s="7" t="s">
        <v>435</v>
      </c>
    </row>
    <row r="25" spans="1:11" ht="14.4" x14ac:dyDescent="0.2">
      <c r="A25" s="4">
        <v>2.52</v>
      </c>
      <c r="C25" s="24" t="s">
        <v>27</v>
      </c>
      <c r="D25" s="1" t="s">
        <v>18</v>
      </c>
      <c r="E25" s="245">
        <v>26.9</v>
      </c>
      <c r="F25" s="281">
        <f t="shared" si="0"/>
        <v>2.5151499999999998</v>
      </c>
      <c r="G25" s="1">
        <v>2.5499999999999998E-2</v>
      </c>
      <c r="J25" s="382">
        <f>0.0245*28.9*44/12</f>
        <v>2.5961833333333333</v>
      </c>
      <c r="K25" s="4" t="s">
        <v>483</v>
      </c>
    </row>
    <row r="26" spans="1:11" ht="14.4" x14ac:dyDescent="0.2">
      <c r="A26" s="4">
        <v>3.17</v>
      </c>
      <c r="C26" s="24" t="s">
        <v>28</v>
      </c>
      <c r="D26" s="1" t="s">
        <v>18</v>
      </c>
      <c r="E26" s="246">
        <v>29.4</v>
      </c>
      <c r="F26" s="281">
        <f t="shared" si="0"/>
        <v>3.1693199999999995</v>
      </c>
      <c r="G26" s="1">
        <v>2.9399999999999999E-2</v>
      </c>
      <c r="K26" s="4" t="s">
        <v>484</v>
      </c>
    </row>
    <row r="27" spans="1:11" ht="14.4" x14ac:dyDescent="0.2">
      <c r="A27" s="4">
        <v>2.86</v>
      </c>
      <c r="C27" s="24" t="s">
        <v>29</v>
      </c>
      <c r="D27" s="1" t="s">
        <v>18</v>
      </c>
      <c r="E27" s="246">
        <v>37.299999999999997</v>
      </c>
      <c r="F27" s="281">
        <f t="shared" si="0"/>
        <v>2.8584233333333326</v>
      </c>
      <c r="G27" s="1">
        <v>2.0899999999999998E-2</v>
      </c>
      <c r="J27" s="7" t="s">
        <v>535</v>
      </c>
    </row>
    <row r="28" spans="1:11" ht="14.4" x14ac:dyDescent="0.2">
      <c r="A28" s="4">
        <v>0.85</v>
      </c>
      <c r="C28" s="24" t="s">
        <v>30</v>
      </c>
      <c r="D28" s="1" t="s">
        <v>22</v>
      </c>
      <c r="E28" s="246">
        <v>21.1</v>
      </c>
      <c r="F28" s="281">
        <f t="shared" si="0"/>
        <v>0.85103333333333342</v>
      </c>
      <c r="G28" s="1">
        <v>1.0999999999999999E-2</v>
      </c>
    </row>
    <row r="29" spans="1:11" ht="14.4" x14ac:dyDescent="0.2">
      <c r="A29" s="4">
        <v>0.33</v>
      </c>
      <c r="C29" s="24" t="s">
        <v>31</v>
      </c>
      <c r="D29" s="1" t="s">
        <v>22</v>
      </c>
      <c r="E29" s="246">
        <v>3.41</v>
      </c>
      <c r="F29" s="281">
        <f t="shared" si="0"/>
        <v>0.32883766666666664</v>
      </c>
      <c r="G29" s="280">
        <v>2.63E-2</v>
      </c>
    </row>
    <row r="30" spans="1:11" ht="14.4" x14ac:dyDescent="0.2">
      <c r="A30" s="4">
        <v>1.18</v>
      </c>
      <c r="C30" s="24" t="s">
        <v>32</v>
      </c>
      <c r="D30" s="1" t="s">
        <v>22</v>
      </c>
      <c r="E30" s="246">
        <v>8.41</v>
      </c>
      <c r="F30" s="281">
        <f t="shared" si="0"/>
        <v>1.1841279999999998</v>
      </c>
      <c r="G30" s="1">
        <v>3.8399999999999997E-2</v>
      </c>
    </row>
    <row r="31" spans="1:11" ht="14.4" x14ac:dyDescent="0.2">
      <c r="A31" s="4">
        <v>2.23</v>
      </c>
      <c r="B31" s="4">
        <v>44.8</v>
      </c>
      <c r="C31" s="24" t="s">
        <v>33</v>
      </c>
      <c r="D31" s="1" t="s">
        <v>22</v>
      </c>
      <c r="E31" s="294">
        <v>44.8</v>
      </c>
      <c r="F31" s="281">
        <f t="shared" si="0"/>
        <v>2.2340266666666664</v>
      </c>
      <c r="G31" s="280">
        <v>1.3599999999999999E-2</v>
      </c>
      <c r="H31" s="4" t="s">
        <v>485</v>
      </c>
    </row>
    <row r="32" spans="1:11" x14ac:dyDescent="0.2">
      <c r="C32" s="3" t="s">
        <v>34</v>
      </c>
      <c r="D32" s="1"/>
      <c r="E32" s="1"/>
      <c r="F32" s="1"/>
      <c r="G32" s="1"/>
    </row>
    <row r="33" spans="2:17" x14ac:dyDescent="0.2">
      <c r="C33" s="24" t="s">
        <v>35</v>
      </c>
      <c r="D33" s="1" t="s">
        <v>36</v>
      </c>
      <c r="E33" s="247">
        <v>1.02</v>
      </c>
      <c r="F33" s="1">
        <v>6.0100000000000001E-2</v>
      </c>
      <c r="G33" s="1" t="s">
        <v>37</v>
      </c>
    </row>
    <row r="34" spans="2:17" x14ac:dyDescent="0.2">
      <c r="C34" s="24" t="s">
        <v>486</v>
      </c>
      <c r="D34" s="1" t="s">
        <v>36</v>
      </c>
      <c r="E34" s="247">
        <v>1.36</v>
      </c>
      <c r="F34" s="1">
        <v>5.6800000000000003E-2</v>
      </c>
      <c r="G34" s="1" t="s">
        <v>37</v>
      </c>
    </row>
    <row r="35" spans="2:17" ht="24" x14ac:dyDescent="0.2">
      <c r="B35" s="292"/>
      <c r="C35" s="3" t="s">
        <v>559</v>
      </c>
      <c r="D35" s="1"/>
      <c r="E35" s="1"/>
      <c r="F35" s="1"/>
      <c r="G35" s="1"/>
      <c r="H35" s="391" t="s">
        <v>585</v>
      </c>
      <c r="I35" s="391" t="s">
        <v>607</v>
      </c>
      <c r="J35" s="236" t="s">
        <v>586</v>
      </c>
      <c r="K35" s="236" t="s">
        <v>587</v>
      </c>
      <c r="L35" s="237" t="s">
        <v>588</v>
      </c>
      <c r="M35" s="388" t="s">
        <v>589</v>
      </c>
      <c r="N35" s="237" t="s">
        <v>590</v>
      </c>
    </row>
    <row r="36" spans="2:17" x14ac:dyDescent="0.2">
      <c r="C36" s="395" t="s">
        <v>539</v>
      </c>
      <c r="D36" s="1" t="s">
        <v>561</v>
      </c>
      <c r="E36" s="1"/>
      <c r="F36" s="383">
        <v>0.59299999999999997</v>
      </c>
      <c r="G36" s="1" t="s">
        <v>37</v>
      </c>
      <c r="H36" s="392" t="s">
        <v>539</v>
      </c>
      <c r="I36" s="398">
        <f>F36</f>
        <v>0.59299999999999997</v>
      </c>
      <c r="J36" s="290">
        <v>0.64300000000000002</v>
      </c>
      <c r="K36" s="290">
        <v>0.48499999999999999</v>
      </c>
      <c r="L36" s="290">
        <v>0.66900000000000004</v>
      </c>
      <c r="M36" s="377">
        <v>0.68300000000000005</v>
      </c>
      <c r="N36" s="383">
        <v>0.67800000000000005</v>
      </c>
      <c r="O36" t="s">
        <v>636</v>
      </c>
    </row>
    <row r="37" spans="2:17" x14ac:dyDescent="0.2">
      <c r="C37" s="395" t="s">
        <v>540</v>
      </c>
      <c r="D37" s="1" t="s">
        <v>560</v>
      </c>
      <c r="E37" s="1"/>
      <c r="F37" s="383">
        <v>0.51900000000000002</v>
      </c>
      <c r="G37" s="1"/>
      <c r="H37" s="392" t="s">
        <v>540</v>
      </c>
      <c r="I37" s="398">
        <f t="shared" ref="I37:I51" si="1">F37</f>
        <v>0.51900000000000002</v>
      </c>
      <c r="J37" s="290">
        <v>0.52200000000000002</v>
      </c>
      <c r="K37" s="290">
        <v>0.54700000000000004</v>
      </c>
      <c r="L37" s="290">
        <v>0.55600000000000005</v>
      </c>
      <c r="M37" s="377">
        <v>0.57099999999999995</v>
      </c>
      <c r="N37" s="383">
        <v>0.59100000000000008</v>
      </c>
      <c r="O37" t="s">
        <v>635</v>
      </c>
      <c r="Q37" s="235"/>
    </row>
    <row r="38" spans="2:17" x14ac:dyDescent="0.2">
      <c r="C38" s="395" t="s">
        <v>605</v>
      </c>
      <c r="D38" s="1" t="s">
        <v>560</v>
      </c>
      <c r="E38" s="1"/>
      <c r="F38" s="383">
        <v>0.45700000000000002</v>
      </c>
      <c r="G38" s="1"/>
      <c r="H38" s="392" t="s">
        <v>591</v>
      </c>
      <c r="I38" s="398">
        <f t="shared" si="1"/>
        <v>0.45700000000000002</v>
      </c>
      <c r="J38" s="290">
        <v>0.46800000000000003</v>
      </c>
      <c r="K38" s="290">
        <v>0.46400000000000002</v>
      </c>
      <c r="L38" s="290">
        <v>0.5</v>
      </c>
      <c r="M38" s="377">
        <v>0.505</v>
      </c>
      <c r="N38" s="383">
        <v>0.53</v>
      </c>
      <c r="O38" t="s">
        <v>634</v>
      </c>
    </row>
    <row r="39" spans="2:17" x14ac:dyDescent="0.2">
      <c r="C39" s="395" t="s">
        <v>541</v>
      </c>
      <c r="D39" s="1" t="s">
        <v>560</v>
      </c>
      <c r="E39" s="1"/>
      <c r="F39" s="383">
        <v>0.43099999999999999</v>
      </c>
      <c r="G39" s="1"/>
      <c r="H39" s="392" t="s">
        <v>541</v>
      </c>
      <c r="I39" s="398">
        <f t="shared" si="1"/>
        <v>0.43099999999999999</v>
      </c>
      <c r="J39" s="290">
        <v>0.45700000000000002</v>
      </c>
      <c r="K39" s="290">
        <v>0.51800000000000002</v>
      </c>
      <c r="L39" s="290">
        <v>0.48599999999999999</v>
      </c>
      <c r="M39" s="377">
        <v>0.47899999999999998</v>
      </c>
      <c r="N39" s="383">
        <v>0.51300000000000001</v>
      </c>
      <c r="O39" t="s">
        <v>632</v>
      </c>
    </row>
    <row r="40" spans="2:17" x14ac:dyDescent="0.2">
      <c r="C40" s="395" t="s">
        <v>542</v>
      </c>
      <c r="D40" s="1" t="s">
        <v>560</v>
      </c>
      <c r="E40" s="1"/>
      <c r="F40" s="383">
        <v>0.51</v>
      </c>
      <c r="G40" s="1"/>
      <c r="H40" s="392" t="s">
        <v>542</v>
      </c>
      <c r="I40" s="398">
        <f t="shared" si="1"/>
        <v>0.51</v>
      </c>
      <c r="J40" s="290">
        <v>0.54200000000000004</v>
      </c>
      <c r="K40" s="290">
        <v>0.64100000000000001</v>
      </c>
      <c r="L40" s="290">
        <v>0.627</v>
      </c>
      <c r="M40" s="377">
        <v>0.64700000000000002</v>
      </c>
      <c r="N40" s="383">
        <v>0.63</v>
      </c>
      <c r="O40" t="s">
        <v>630</v>
      </c>
    </row>
    <row r="41" spans="2:17" x14ac:dyDescent="0.2">
      <c r="C41" s="395" t="s">
        <v>543</v>
      </c>
      <c r="D41" s="1" t="s">
        <v>560</v>
      </c>
      <c r="E41" s="1"/>
      <c r="F41" s="383">
        <v>0.34</v>
      </c>
      <c r="G41" s="1"/>
      <c r="H41" s="392" t="s">
        <v>543</v>
      </c>
      <c r="I41" s="398">
        <f t="shared" si="1"/>
        <v>0.34</v>
      </c>
      <c r="J41" s="290">
        <v>0.35199999999999998</v>
      </c>
      <c r="K41" s="290">
        <v>0.45</v>
      </c>
      <c r="L41" s="290">
        <v>0.50900000000000001</v>
      </c>
      <c r="M41" s="377">
        <v>0.53100000000000003</v>
      </c>
      <c r="N41" s="383">
        <v>0.52200000000000002</v>
      </c>
      <c r="O41" t="s">
        <v>628</v>
      </c>
    </row>
    <row r="42" spans="2:17" x14ac:dyDescent="0.2">
      <c r="C42" s="395" t="s">
        <v>544</v>
      </c>
      <c r="D42" s="1" t="s">
        <v>560</v>
      </c>
      <c r="E42" s="1"/>
      <c r="F42" s="383">
        <v>0.56100000000000005</v>
      </c>
      <c r="G42" s="1"/>
      <c r="H42" s="392" t="s">
        <v>544</v>
      </c>
      <c r="I42" s="398">
        <f t="shared" si="1"/>
        <v>0.56100000000000005</v>
      </c>
      <c r="J42" s="290">
        <v>0.61799999999999999</v>
      </c>
      <c r="K42" s="290">
        <v>0.65700000000000003</v>
      </c>
      <c r="L42" s="290">
        <v>0.69699999999999995</v>
      </c>
      <c r="M42" s="377">
        <v>0.70599999999999996</v>
      </c>
      <c r="N42" s="383">
        <v>0.71899999999999997</v>
      </c>
      <c r="O42" t="s">
        <v>626</v>
      </c>
    </row>
    <row r="43" spans="2:17" x14ac:dyDescent="0.2">
      <c r="C43" s="395" t="s">
        <v>545</v>
      </c>
      <c r="D43" s="1" t="s">
        <v>560</v>
      </c>
      <c r="E43" s="1"/>
      <c r="F43" s="383">
        <v>0.38200000000000001</v>
      </c>
      <c r="G43" s="1"/>
      <c r="H43" s="392" t="s">
        <v>545</v>
      </c>
      <c r="I43" s="398">
        <f t="shared" si="1"/>
        <v>0.38200000000000001</v>
      </c>
      <c r="J43" s="290">
        <v>0.5</v>
      </c>
      <c r="K43" s="290">
        <v>0.55200000000000005</v>
      </c>
      <c r="L43" s="290">
        <v>0.65100000000000002</v>
      </c>
      <c r="M43" s="377">
        <v>0.67600000000000005</v>
      </c>
      <c r="N43" s="383">
        <v>0.69899999999999995</v>
      </c>
      <c r="O43" t="s">
        <v>624</v>
      </c>
    </row>
    <row r="44" spans="2:17" x14ac:dyDescent="0.2">
      <c r="C44" s="395" t="s">
        <v>546</v>
      </c>
      <c r="D44" s="1" t="s">
        <v>560</v>
      </c>
      <c r="E44" s="1"/>
      <c r="F44" s="383">
        <v>0.34399999999999997</v>
      </c>
      <c r="G44" s="1"/>
      <c r="H44" s="392" t="s">
        <v>546</v>
      </c>
      <c r="I44" s="398">
        <f t="shared" si="1"/>
        <v>0.34399999999999997</v>
      </c>
      <c r="J44" s="290">
        <v>0.31900000000000001</v>
      </c>
      <c r="K44" s="378">
        <v>0.52500000000000002</v>
      </c>
      <c r="L44" s="378">
        <v>0.50900000000000001</v>
      </c>
      <c r="M44" s="384">
        <v>0.58399999999999996</v>
      </c>
      <c r="N44" s="383">
        <v>0.6130000000000001</v>
      </c>
      <c r="O44" t="s">
        <v>622</v>
      </c>
    </row>
    <row r="45" spans="2:17" x14ac:dyDescent="0.2">
      <c r="C45" s="24" t="s">
        <v>38</v>
      </c>
      <c r="D45" s="1" t="s">
        <v>560</v>
      </c>
      <c r="E45" s="1"/>
      <c r="F45" s="383">
        <v>0.38500000000000001</v>
      </c>
      <c r="G45" s="1"/>
      <c r="H45" s="392" t="s">
        <v>593</v>
      </c>
      <c r="I45" s="398">
        <f t="shared" si="1"/>
        <v>0.38500000000000001</v>
      </c>
      <c r="J45" s="290">
        <v>0.41599999999999998</v>
      </c>
      <c r="K45" s="3"/>
      <c r="L45" s="3"/>
      <c r="M45" s="387"/>
      <c r="N45" s="3"/>
      <c r="O45" t="s">
        <v>620</v>
      </c>
    </row>
    <row r="46" spans="2:17" x14ac:dyDescent="0.2">
      <c r="C46" s="24" t="s">
        <v>39</v>
      </c>
      <c r="D46" s="1" t="s">
        <v>560</v>
      </c>
      <c r="E46" s="1"/>
      <c r="F46" s="383">
        <v>0.36499999999999999</v>
      </c>
      <c r="G46" s="1"/>
      <c r="H46" s="392" t="s">
        <v>594</v>
      </c>
      <c r="I46" s="398">
        <f t="shared" si="1"/>
        <v>0.36499999999999999</v>
      </c>
      <c r="J46" s="290">
        <v>0.42399999999999999</v>
      </c>
      <c r="K46" s="3"/>
      <c r="L46" s="3"/>
      <c r="M46" s="387"/>
      <c r="N46" s="3"/>
      <c r="O46" t="s">
        <v>618</v>
      </c>
    </row>
    <row r="47" spans="2:17" x14ac:dyDescent="0.2">
      <c r="C47" s="380" t="s">
        <v>41</v>
      </c>
      <c r="D47" s="381" t="s">
        <v>560</v>
      </c>
      <c r="E47" s="1"/>
      <c r="F47" s="399">
        <v>0.44700000000000001</v>
      </c>
      <c r="G47" s="381"/>
      <c r="H47" s="392" t="s">
        <v>595</v>
      </c>
      <c r="I47" s="398">
        <f t="shared" si="1"/>
        <v>0.44700000000000001</v>
      </c>
      <c r="J47" s="290">
        <v>0.502</v>
      </c>
      <c r="K47" s="3"/>
      <c r="L47" s="3"/>
      <c r="M47" s="387"/>
      <c r="N47" s="3"/>
      <c r="O47" t="s">
        <v>616</v>
      </c>
    </row>
    <row r="48" spans="2:17" x14ac:dyDescent="0.2">
      <c r="C48" s="24" t="s">
        <v>558</v>
      </c>
      <c r="D48" s="1" t="s">
        <v>560</v>
      </c>
      <c r="E48" s="1"/>
      <c r="F48" s="383">
        <v>0.308</v>
      </c>
      <c r="G48" s="1"/>
      <c r="H48" s="376" t="s">
        <v>592</v>
      </c>
      <c r="I48" s="398">
        <f t="shared" si="1"/>
        <v>0.308</v>
      </c>
      <c r="J48" s="290">
        <v>0.442</v>
      </c>
      <c r="K48" s="385"/>
      <c r="L48" s="385"/>
      <c r="M48" s="389"/>
      <c r="N48" s="3"/>
      <c r="O48" t="s">
        <v>614</v>
      </c>
    </row>
    <row r="49" spans="2:15" x14ac:dyDescent="0.2">
      <c r="C49" s="380" t="s">
        <v>40</v>
      </c>
      <c r="D49" s="381" t="s">
        <v>560</v>
      </c>
      <c r="E49" s="1"/>
      <c r="F49" s="383">
        <v>0.39100000000000001</v>
      </c>
      <c r="G49" s="381"/>
      <c r="H49" s="393" t="s">
        <v>40</v>
      </c>
      <c r="I49" s="398">
        <f t="shared" si="1"/>
        <v>0.39100000000000001</v>
      </c>
      <c r="J49" s="290">
        <v>0.42599999999999999</v>
      </c>
      <c r="K49" s="3"/>
      <c r="L49" s="3"/>
      <c r="M49" s="387"/>
      <c r="N49" s="3"/>
      <c r="O49" t="s">
        <v>612</v>
      </c>
    </row>
    <row r="50" spans="2:15" x14ac:dyDescent="0.2">
      <c r="C50" s="380" t="s">
        <v>603</v>
      </c>
      <c r="D50" s="381" t="s">
        <v>560</v>
      </c>
      <c r="E50" s="1"/>
      <c r="F50" s="383">
        <v>0.41</v>
      </c>
      <c r="G50" s="381"/>
      <c r="H50" s="393" t="s">
        <v>603</v>
      </c>
      <c r="I50" s="398">
        <f t="shared" si="1"/>
        <v>0.41</v>
      </c>
      <c r="J50" s="290">
        <v>0.502</v>
      </c>
      <c r="K50" s="3"/>
      <c r="L50" s="3"/>
      <c r="M50" s="387"/>
      <c r="N50" s="3"/>
      <c r="O50" t="s">
        <v>610</v>
      </c>
    </row>
    <row r="51" spans="2:15" x14ac:dyDescent="0.2">
      <c r="C51" s="24" t="s">
        <v>604</v>
      </c>
      <c r="D51" s="381" t="s">
        <v>560</v>
      </c>
      <c r="E51" s="3"/>
      <c r="F51" s="281">
        <v>0.47</v>
      </c>
      <c r="G51" s="3"/>
      <c r="H51" s="394" t="s">
        <v>547</v>
      </c>
      <c r="I51" s="398">
        <f t="shared" si="1"/>
        <v>0.47</v>
      </c>
      <c r="J51" s="290">
        <v>0.48799999999999999</v>
      </c>
      <c r="K51" s="386">
        <v>0.55000000000000004</v>
      </c>
      <c r="L51" s="386">
        <v>0.58699999999999997</v>
      </c>
      <c r="M51" s="390">
        <v>0.55500000000000005</v>
      </c>
      <c r="N51" s="379">
        <v>0.55100000000000005</v>
      </c>
      <c r="O51" t="s">
        <v>608</v>
      </c>
    </row>
    <row r="54" spans="2:15" x14ac:dyDescent="0.15">
      <c r="H54" s="251"/>
      <c r="I54" s="251"/>
    </row>
    <row r="59" spans="2:15" x14ac:dyDescent="0.2">
      <c r="E59" s="4" t="s">
        <v>487</v>
      </c>
      <c r="F59" s="4" t="s">
        <v>488</v>
      </c>
    </row>
    <row r="60" spans="2:15" x14ac:dyDescent="0.2">
      <c r="E60" s="277" t="s">
        <v>548</v>
      </c>
    </row>
    <row r="61" spans="2:15" x14ac:dyDescent="0.15">
      <c r="G61" s="250" t="s">
        <v>489</v>
      </c>
      <c r="H61" s="251" t="s">
        <v>490</v>
      </c>
      <c r="I61" s="251"/>
    </row>
    <row r="62" spans="2:15" x14ac:dyDescent="0.2">
      <c r="G62" s="250"/>
    </row>
    <row r="63" spans="2:15" x14ac:dyDescent="0.2">
      <c r="C63" s="4" t="s">
        <v>42</v>
      </c>
    </row>
    <row r="64" spans="2:15" x14ac:dyDescent="0.2">
      <c r="B64" s="4">
        <v>1</v>
      </c>
      <c r="C64" s="4" t="s">
        <v>43</v>
      </c>
    </row>
    <row r="65" spans="2:3" x14ac:dyDescent="0.2">
      <c r="C65" s="4" t="s">
        <v>44</v>
      </c>
    </row>
    <row r="66" spans="2:3" x14ac:dyDescent="0.2">
      <c r="C66" s="4" t="s">
        <v>45</v>
      </c>
    </row>
    <row r="67" spans="2:3" x14ac:dyDescent="0.2">
      <c r="B67" s="4">
        <v>2</v>
      </c>
      <c r="C67" s="4" t="s">
        <v>46</v>
      </c>
    </row>
    <row r="68" spans="2:3" x14ac:dyDescent="0.2">
      <c r="B68" s="4">
        <v>3</v>
      </c>
      <c r="C68" s="4" t="s">
        <v>47</v>
      </c>
    </row>
    <row r="69" spans="2:3" x14ac:dyDescent="0.2">
      <c r="B69" s="4">
        <v>4</v>
      </c>
      <c r="C69" s="4" t="s">
        <v>48</v>
      </c>
    </row>
    <row r="70" spans="2:3" x14ac:dyDescent="0.2">
      <c r="B70" s="4">
        <v>5</v>
      </c>
      <c r="C70" s="4" t="s">
        <v>49</v>
      </c>
    </row>
    <row r="71" spans="2:3" x14ac:dyDescent="0.2">
      <c r="B71" s="4">
        <v>6</v>
      </c>
      <c r="C71" s="4" t="s">
        <v>50</v>
      </c>
    </row>
    <row r="72" spans="2:3" x14ac:dyDescent="0.2">
      <c r="C72" s="4" t="s">
        <v>51</v>
      </c>
    </row>
    <row r="73" spans="2:3" x14ac:dyDescent="0.2">
      <c r="C73" s="4" t="s">
        <v>52</v>
      </c>
    </row>
    <row r="74" spans="2:3" x14ac:dyDescent="0.2">
      <c r="C74" s="4" t="s">
        <v>53</v>
      </c>
    </row>
    <row r="75" spans="2:3" x14ac:dyDescent="0.2">
      <c r="C75" s="4" t="s">
        <v>54</v>
      </c>
    </row>
    <row r="76" spans="2:3" x14ac:dyDescent="0.2">
      <c r="C76" s="4" t="s">
        <v>55</v>
      </c>
    </row>
    <row r="77" spans="2:3" x14ac:dyDescent="0.2">
      <c r="B77" s="4">
        <v>7</v>
      </c>
    </row>
  </sheetData>
  <protectedRanges>
    <protectedRange sqref="E31" name="範囲1"/>
  </protectedRanges>
  <mergeCells count="1">
    <mergeCell ref="C7:C8"/>
  </mergeCells>
  <phoneticPr fontId="2"/>
  <hyperlinks>
    <hyperlink ref="E60" r:id="rId1" xr:uid="{00000000-0004-0000-0500-000000000000}"/>
  </hyperlinks>
  <pageMargins left="0.78700000000000003" right="0.78700000000000003" top="0.98399999999999999" bottom="0.98399999999999999" header="0.51200000000000001" footer="0.51200000000000001"/>
  <pageSetup paperSize="9" orientation="portrait" horizontalDpi="300" verticalDpi="300" r:id="rId2"/>
  <headerFooter alignWithMargins="0"/>
  <drawing r:id="rId3"/>
  <legacyDrawing r:id="rId4"/>
  <oleObjects>
    <mc:AlternateContent xmlns:mc="http://schemas.openxmlformats.org/markup-compatibility/2006">
      <mc:Choice Requires="x14">
        <oleObject progId="MSPhotoEd.3" shapeId="1148930" r:id="rId5">
          <objectPr defaultSize="0" autoPict="0" r:id="rId6">
            <anchor moveWithCells="1">
              <from>
                <xdr:col>7</xdr:col>
                <xdr:colOff>259080</xdr:colOff>
                <xdr:row>2</xdr:row>
                <xdr:rowOff>114300</xdr:rowOff>
              </from>
              <to>
                <xdr:col>9</xdr:col>
                <xdr:colOff>0</xdr:colOff>
                <xdr:row>20</xdr:row>
                <xdr:rowOff>22860</xdr:rowOff>
              </to>
            </anchor>
          </objectPr>
        </oleObject>
      </mc:Choice>
      <mc:Fallback>
        <oleObject progId="MSPhotoEd.3" shapeId="1148930"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D78"/>
  <sheetViews>
    <sheetView showGridLines="0" topLeftCell="B13" zoomScale="110" zoomScaleNormal="110" workbookViewId="0">
      <selection activeCell="AI62" sqref="AI62"/>
    </sheetView>
  </sheetViews>
  <sheetFormatPr defaultColWidth="9" defaultRowHeight="10.8" x14ac:dyDescent="0.2"/>
  <cols>
    <col min="1" max="2" width="2.44140625" style="29" customWidth="1"/>
    <col min="3" max="4" width="3.77734375" style="29" customWidth="1"/>
    <col min="5" max="15" width="2" style="29" customWidth="1"/>
    <col min="16" max="19" width="1.44140625" style="29" customWidth="1"/>
    <col min="20" max="20" width="9.6640625" style="29" customWidth="1"/>
    <col min="21" max="21" width="7.33203125" style="61" customWidth="1"/>
    <col min="22" max="22" width="8.77734375" style="29" customWidth="1"/>
    <col min="23" max="23" width="4.44140625" style="29" bestFit="1" customWidth="1"/>
    <col min="24" max="24" width="6.44140625" style="61" bestFit="1" customWidth="1"/>
    <col min="25" max="25" width="8.6640625" style="29" customWidth="1"/>
    <col min="26" max="26" width="1.6640625" style="29" customWidth="1"/>
    <col min="27" max="27" width="10.21875" style="29" customWidth="1"/>
    <col min="28" max="28" width="9.109375" style="29" customWidth="1"/>
    <col min="29" max="29" width="10.21875" style="113" bestFit="1" customWidth="1"/>
    <col min="30" max="30" width="9.6640625" style="29" bestFit="1" customWidth="1"/>
    <col min="31" max="42" width="2" style="29" customWidth="1"/>
    <col min="43" max="16384" width="9" style="29"/>
  </cols>
  <sheetData>
    <row r="1" spans="1:30" s="31" customFormat="1" ht="14.4" x14ac:dyDescent="0.2">
      <c r="D1" s="148" t="s">
        <v>161</v>
      </c>
      <c r="U1" s="149"/>
      <c r="X1" s="149"/>
      <c r="AC1" s="150"/>
    </row>
    <row r="3" spans="1:30" x14ac:dyDescent="0.2">
      <c r="A3" s="616" t="s">
        <v>217</v>
      </c>
      <c r="B3" s="616"/>
      <c r="C3" s="616"/>
      <c r="D3" s="616"/>
      <c r="E3" s="616"/>
      <c r="F3" s="616"/>
      <c r="G3" s="616"/>
      <c r="H3" s="616"/>
      <c r="I3" s="616"/>
      <c r="J3" s="616"/>
      <c r="K3" s="616"/>
      <c r="L3" s="616"/>
      <c r="M3" s="616"/>
      <c r="N3" s="616"/>
      <c r="O3" s="616"/>
      <c r="P3" s="616"/>
      <c r="Q3" s="616"/>
      <c r="R3" s="616"/>
      <c r="S3" s="616"/>
      <c r="T3" s="616"/>
      <c r="U3" s="616"/>
      <c r="V3" s="616"/>
      <c r="W3" s="616"/>
      <c r="X3" s="616"/>
      <c r="Y3" s="616"/>
    </row>
    <row r="4" spans="1:30" x14ac:dyDescent="0.2">
      <c r="A4" s="629" t="s">
        <v>343</v>
      </c>
      <c r="B4" s="629"/>
      <c r="C4" s="629"/>
      <c r="D4" s="629"/>
      <c r="E4" s="629"/>
      <c r="F4" s="629"/>
      <c r="G4" s="629"/>
      <c r="H4" s="629"/>
      <c r="I4" s="629"/>
      <c r="J4" s="629"/>
      <c r="K4" s="629"/>
      <c r="L4" s="629"/>
      <c r="M4" s="629"/>
      <c r="N4" s="629"/>
      <c r="O4" s="629"/>
      <c r="P4" s="629"/>
      <c r="Q4" s="629"/>
      <c r="R4" s="629"/>
      <c r="S4" s="629"/>
      <c r="T4" s="629"/>
      <c r="U4" s="629"/>
      <c r="V4" s="629"/>
      <c r="W4" s="629"/>
      <c r="X4" s="629"/>
      <c r="Y4" s="629"/>
    </row>
    <row r="5" spans="1:30" ht="11.4" thickBot="1" x14ac:dyDescent="0.25">
      <c r="A5" s="62"/>
      <c r="B5" s="62"/>
      <c r="C5" s="63"/>
      <c r="D5" s="63"/>
      <c r="E5" s="63"/>
      <c r="F5" s="63"/>
      <c r="G5" s="63"/>
      <c r="H5" s="63"/>
      <c r="I5" s="63"/>
      <c r="J5" s="63"/>
      <c r="K5" s="63"/>
      <c r="L5" s="63"/>
      <c r="M5" s="63"/>
      <c r="N5" s="63"/>
      <c r="O5" s="63"/>
      <c r="P5" s="63"/>
      <c r="Q5" s="63"/>
      <c r="R5" s="63"/>
      <c r="S5" s="63"/>
      <c r="T5" s="63"/>
      <c r="U5" s="62"/>
      <c r="V5" s="62"/>
      <c r="W5" s="62"/>
      <c r="X5" s="62"/>
      <c r="Y5" s="62"/>
    </row>
    <row r="6" spans="1:30" ht="18" customHeight="1" thickBot="1" x14ac:dyDescent="0.25">
      <c r="A6" s="58"/>
      <c r="B6" s="59"/>
      <c r="C6" s="643"/>
      <c r="D6" s="644"/>
      <c r="E6" s="644"/>
      <c r="F6" s="644"/>
      <c r="G6" s="644"/>
      <c r="H6" s="644"/>
      <c r="I6" s="644"/>
      <c r="J6" s="644"/>
      <c r="K6" s="644"/>
      <c r="L6" s="644"/>
      <c r="M6" s="644"/>
      <c r="N6" s="644"/>
      <c r="O6" s="645"/>
      <c r="P6" s="640" t="s">
        <v>243</v>
      </c>
      <c r="Q6" s="641"/>
      <c r="R6" s="641"/>
      <c r="S6" s="642"/>
      <c r="T6" s="60" t="s">
        <v>158</v>
      </c>
      <c r="U6" s="64"/>
      <c r="V6" s="62"/>
      <c r="W6" s="62"/>
      <c r="X6" s="62"/>
      <c r="Y6" s="62"/>
    </row>
    <row r="7" spans="1:30" ht="18" customHeight="1" thickTop="1" thickBot="1" x14ac:dyDescent="0.25">
      <c r="A7" s="617" t="s">
        <v>159</v>
      </c>
      <c r="B7" s="618"/>
      <c r="C7" s="641" t="s">
        <v>162</v>
      </c>
      <c r="D7" s="641"/>
      <c r="E7" s="641"/>
      <c r="F7" s="641"/>
      <c r="G7" s="641"/>
      <c r="H7" s="641"/>
      <c r="I7" s="641"/>
      <c r="J7" s="641"/>
      <c r="K7" s="641"/>
      <c r="L7" s="641"/>
      <c r="M7" s="641"/>
      <c r="N7" s="641"/>
      <c r="O7" s="642"/>
      <c r="P7" s="640" t="s">
        <v>300</v>
      </c>
      <c r="Q7" s="641"/>
      <c r="R7" s="641"/>
      <c r="S7" s="641"/>
      <c r="T7" s="182">
        <f>【記入②】エネルギー調査票!R12</f>
        <v>0</v>
      </c>
      <c r="U7" s="73"/>
    </row>
    <row r="8" spans="1:30" ht="18" customHeight="1" thickBot="1" x14ac:dyDescent="0.25">
      <c r="A8" s="619"/>
      <c r="B8" s="620"/>
      <c r="C8" s="641" t="s">
        <v>160</v>
      </c>
      <c r="D8" s="641"/>
      <c r="E8" s="641"/>
      <c r="F8" s="641"/>
      <c r="G8" s="641"/>
      <c r="H8" s="641"/>
      <c r="I8" s="641"/>
      <c r="J8" s="641"/>
      <c r="K8" s="641"/>
      <c r="L8" s="641"/>
      <c r="M8" s="641"/>
      <c r="N8" s="641"/>
      <c r="O8" s="642"/>
      <c r="P8" s="640" t="s">
        <v>157</v>
      </c>
      <c r="Q8" s="641"/>
      <c r="R8" s="641"/>
      <c r="S8" s="641"/>
      <c r="T8" s="183">
        <f>【記入②】エネルギー調査票!R13</f>
        <v>0</v>
      </c>
      <c r="U8" s="73"/>
      <c r="V8" s="132"/>
      <c r="W8" s="132"/>
      <c r="X8" s="136"/>
      <c r="Y8" s="132"/>
    </row>
    <row r="9" spans="1:30" ht="11.4" thickBot="1" x14ac:dyDescent="0.2">
      <c r="A9" s="134"/>
      <c r="B9" s="135"/>
      <c r="C9" s="135"/>
      <c r="D9" s="135"/>
      <c r="E9" s="135"/>
      <c r="F9" s="135"/>
      <c r="G9" s="135"/>
      <c r="H9" s="135"/>
      <c r="I9" s="135"/>
      <c r="J9" s="135"/>
      <c r="K9" s="135"/>
      <c r="L9" s="135"/>
      <c r="M9" s="135"/>
      <c r="N9" s="135"/>
      <c r="O9" s="135"/>
      <c r="P9" s="134"/>
      <c r="Q9" s="135"/>
      <c r="R9" s="135"/>
      <c r="S9" s="135"/>
      <c r="T9" s="147"/>
      <c r="U9" s="133"/>
      <c r="V9" s="133"/>
      <c r="W9" s="133"/>
      <c r="X9" s="637"/>
      <c r="Y9" s="637"/>
      <c r="AA9" s="638" t="s">
        <v>56</v>
      </c>
      <c r="AB9" s="639"/>
      <c r="AC9" s="565" t="s">
        <v>200</v>
      </c>
      <c r="AD9" s="566"/>
    </row>
    <row r="10" spans="1:30" ht="14.25" customHeight="1" x14ac:dyDescent="0.2">
      <c r="A10" s="621" t="s">
        <v>163</v>
      </c>
      <c r="B10" s="622"/>
      <c r="C10" s="622"/>
      <c r="D10" s="622"/>
      <c r="E10" s="622"/>
      <c r="F10" s="622"/>
      <c r="G10" s="622"/>
      <c r="H10" s="622"/>
      <c r="I10" s="622"/>
      <c r="J10" s="622"/>
      <c r="K10" s="622"/>
      <c r="L10" s="622"/>
      <c r="M10" s="622"/>
      <c r="N10" s="622"/>
      <c r="O10" s="623"/>
      <c r="P10" s="627" t="s">
        <v>164</v>
      </c>
      <c r="Q10" s="622"/>
      <c r="R10" s="622"/>
      <c r="S10" s="623"/>
      <c r="T10" s="613" t="s">
        <v>94</v>
      </c>
      <c r="U10" s="615"/>
      <c r="V10" s="632" t="s">
        <v>214</v>
      </c>
      <c r="W10" s="584" t="s">
        <v>57</v>
      </c>
      <c r="X10" s="585"/>
      <c r="Y10" s="647"/>
      <c r="AA10" s="587" t="s">
        <v>530</v>
      </c>
      <c r="AB10" s="588"/>
      <c r="AC10" s="567"/>
      <c r="AD10" s="568"/>
    </row>
    <row r="11" spans="1:30" ht="14.25" customHeight="1" thickBot="1" x14ac:dyDescent="0.25">
      <c r="A11" s="624"/>
      <c r="B11" s="614"/>
      <c r="C11" s="614"/>
      <c r="D11" s="614"/>
      <c r="E11" s="614"/>
      <c r="F11" s="614"/>
      <c r="G11" s="614"/>
      <c r="H11" s="614"/>
      <c r="I11" s="614"/>
      <c r="J11" s="614"/>
      <c r="K11" s="614"/>
      <c r="L11" s="614"/>
      <c r="M11" s="614"/>
      <c r="N11" s="614"/>
      <c r="O11" s="615"/>
      <c r="P11" s="613"/>
      <c r="Q11" s="614"/>
      <c r="R11" s="614"/>
      <c r="S11" s="615"/>
      <c r="T11" s="578"/>
      <c r="U11" s="580"/>
      <c r="V11" s="633"/>
      <c r="W11" s="571" t="s">
        <v>58</v>
      </c>
      <c r="X11" s="574"/>
      <c r="Y11" s="635" t="s">
        <v>215</v>
      </c>
      <c r="AA11" s="630" t="s">
        <v>59</v>
      </c>
      <c r="AB11" s="631"/>
      <c r="AC11" s="569"/>
      <c r="AD11" s="570"/>
    </row>
    <row r="12" spans="1:30" ht="14.25" customHeight="1" thickBot="1" x14ac:dyDescent="0.25">
      <c r="A12" s="619"/>
      <c r="B12" s="625"/>
      <c r="C12" s="625"/>
      <c r="D12" s="625"/>
      <c r="E12" s="625"/>
      <c r="F12" s="625"/>
      <c r="G12" s="625"/>
      <c r="H12" s="625"/>
      <c r="I12" s="625"/>
      <c r="J12" s="625"/>
      <c r="K12" s="625"/>
      <c r="L12" s="625"/>
      <c r="M12" s="625"/>
      <c r="N12" s="625"/>
      <c r="O12" s="626"/>
      <c r="P12" s="628"/>
      <c r="Q12" s="625"/>
      <c r="R12" s="625"/>
      <c r="S12" s="626"/>
      <c r="T12" s="30" t="s">
        <v>95</v>
      </c>
      <c r="U12" s="26" t="s">
        <v>60</v>
      </c>
      <c r="V12" s="634"/>
      <c r="W12" s="27" t="s">
        <v>61</v>
      </c>
      <c r="X12" s="28" t="s">
        <v>96</v>
      </c>
      <c r="Y12" s="636"/>
      <c r="AA12" s="32" t="s">
        <v>287</v>
      </c>
      <c r="AB12" s="33" t="s">
        <v>286</v>
      </c>
      <c r="AC12" s="32" t="s">
        <v>287</v>
      </c>
      <c r="AD12" s="32" t="s">
        <v>286</v>
      </c>
    </row>
    <row r="13" spans="1:30" ht="13.5" customHeight="1" x14ac:dyDescent="0.2">
      <c r="A13" s="608" t="s">
        <v>62</v>
      </c>
      <c r="B13" s="540"/>
      <c r="C13" s="605" t="s">
        <v>97</v>
      </c>
      <c r="D13" s="606"/>
      <c r="E13" s="606"/>
      <c r="F13" s="606"/>
      <c r="G13" s="606"/>
      <c r="H13" s="606"/>
      <c r="I13" s="606"/>
      <c r="J13" s="606"/>
      <c r="K13" s="606"/>
      <c r="L13" s="606"/>
      <c r="M13" s="606"/>
      <c r="N13" s="606"/>
      <c r="O13" s="607"/>
      <c r="P13" s="584" t="s">
        <v>98</v>
      </c>
      <c r="Q13" s="585"/>
      <c r="R13" s="585"/>
      <c r="S13" s="585"/>
      <c r="T13" s="179">
        <f>【記入②】エネルギー調査票!R14</f>
        <v>0</v>
      </c>
      <c r="U13" s="166">
        <f>IF(U12="熱量ＧＪ",T13*38.2,IF(U12="熱量ＴＪ",T13*38.2/10^3,T13*38.2/10^6))</f>
        <v>0</v>
      </c>
      <c r="V13" s="167">
        <f t="shared" ref="V13:V35" si="0">ROUND(T13*AA13*AC13*44/12,0)</f>
        <v>0</v>
      </c>
      <c r="W13" s="65"/>
      <c r="X13" s="66">
        <f>IF(U12="熱量ＧＪ",W13*38.2,IF(U12="熱量ＴＪ",W13*38.2/10^3,W13*38.2/10^6))</f>
        <v>0</v>
      </c>
      <c r="Y13" s="67">
        <f t="shared" ref="Y13:Y35" si="1">ROUND(W13*AA13*AC13*44/12,0)</f>
        <v>0</v>
      </c>
      <c r="Z13" s="163"/>
      <c r="AA13" s="168">
        <v>38.200000000000003</v>
      </c>
      <c r="AB13" s="169" t="s">
        <v>114</v>
      </c>
      <c r="AC13" s="229">
        <v>1.8700000000000001E-2</v>
      </c>
      <c r="AD13" s="168" t="s">
        <v>99</v>
      </c>
    </row>
    <row r="14" spans="1:30" ht="13.5" customHeight="1" x14ac:dyDescent="0.2">
      <c r="A14" s="539"/>
      <c r="B14" s="540"/>
      <c r="C14" s="586" t="s">
        <v>63</v>
      </c>
      <c r="D14" s="572"/>
      <c r="E14" s="572"/>
      <c r="F14" s="572"/>
      <c r="G14" s="572"/>
      <c r="H14" s="572"/>
      <c r="I14" s="572"/>
      <c r="J14" s="572"/>
      <c r="K14" s="572"/>
      <c r="L14" s="572"/>
      <c r="M14" s="572"/>
      <c r="N14" s="572"/>
      <c r="O14" s="573"/>
      <c r="P14" s="571" t="s">
        <v>100</v>
      </c>
      <c r="Q14" s="574"/>
      <c r="R14" s="574"/>
      <c r="S14" s="574"/>
      <c r="T14" s="179">
        <f>【記入②】エネルギー調査票!R15</f>
        <v>0</v>
      </c>
      <c r="U14" s="161">
        <f>IF(U12="熱量ＧＪ",T14*35.3,IF(U12="熱量ＴＪ",T14*35.3/10^3,T14*35.3/10^6))</f>
        <v>0</v>
      </c>
      <c r="V14" s="162">
        <f t="shared" si="0"/>
        <v>0</v>
      </c>
      <c r="W14" s="70"/>
      <c r="X14" s="71">
        <f>IF(U12="熱量ＧＪ",W14*35.3,IF(U12="熱量ＴＪ",W14*35.3/10^3,W14*35.3/10^6))</f>
        <v>0</v>
      </c>
      <c r="Y14" s="72">
        <f t="shared" si="1"/>
        <v>0</v>
      </c>
      <c r="Z14" s="163"/>
      <c r="AA14" s="164">
        <v>35.299999999999997</v>
      </c>
      <c r="AB14" s="165" t="s">
        <v>114</v>
      </c>
      <c r="AC14" s="230">
        <v>1.84E-2</v>
      </c>
      <c r="AD14" s="164" t="s">
        <v>101</v>
      </c>
    </row>
    <row r="15" spans="1:30" ht="13.5" customHeight="1" x14ac:dyDescent="0.2">
      <c r="A15" s="539"/>
      <c r="B15" s="540"/>
      <c r="C15" s="560" t="s">
        <v>165</v>
      </c>
      <c r="D15" s="582"/>
      <c r="E15" s="582"/>
      <c r="F15" s="582"/>
      <c r="G15" s="582"/>
      <c r="H15" s="582"/>
      <c r="I15" s="582"/>
      <c r="J15" s="582"/>
      <c r="K15" s="582"/>
      <c r="L15" s="582"/>
      <c r="M15" s="582"/>
      <c r="N15" s="582"/>
      <c r="O15" s="583"/>
      <c r="P15" s="557" t="s">
        <v>100</v>
      </c>
      <c r="Q15" s="552"/>
      <c r="R15" s="552"/>
      <c r="S15" s="552"/>
      <c r="T15" s="179">
        <f>【記入②】エネルギー調査票!R16</f>
        <v>0</v>
      </c>
      <c r="U15" s="68">
        <f>IF(U12="熱量ＧＪ",T15*34.6,IF(U12="熱量ＴＪ",T15*34.6/10^3,T15*34.6/10^6))</f>
        <v>0</v>
      </c>
      <c r="V15" s="69">
        <f t="shared" si="0"/>
        <v>0</v>
      </c>
      <c r="W15" s="70"/>
      <c r="X15" s="71">
        <f>IF(U12="熱量ＧＪ",W15*34.6,IF(U12="熱量ＴＪ",W15*34.6/10^3,W15*34.6/10^6))</f>
        <v>0</v>
      </c>
      <c r="Y15" s="72">
        <f t="shared" si="1"/>
        <v>0</v>
      </c>
      <c r="AA15" s="228">
        <v>34.6</v>
      </c>
      <c r="AB15" s="35" t="s">
        <v>114</v>
      </c>
      <c r="AC15" s="230">
        <v>1.83E-2</v>
      </c>
      <c r="AD15" s="36" t="s">
        <v>101</v>
      </c>
    </row>
    <row r="16" spans="1:30" ht="13.5" customHeight="1" x14ac:dyDescent="0.2">
      <c r="A16" s="539"/>
      <c r="B16" s="540"/>
      <c r="C16" s="557" t="s">
        <v>166</v>
      </c>
      <c r="D16" s="558"/>
      <c r="E16" s="558"/>
      <c r="F16" s="558"/>
      <c r="G16" s="558"/>
      <c r="H16" s="558"/>
      <c r="I16" s="558"/>
      <c r="J16" s="558"/>
      <c r="K16" s="558"/>
      <c r="L16" s="558"/>
      <c r="M16" s="558"/>
      <c r="N16" s="558"/>
      <c r="O16" s="559"/>
      <c r="P16" s="557" t="s">
        <v>100</v>
      </c>
      <c r="Q16" s="552"/>
      <c r="R16" s="552"/>
      <c r="S16" s="552"/>
      <c r="T16" s="179">
        <f>【記入②】エネルギー調査票!R17</f>
        <v>0</v>
      </c>
      <c r="U16" s="68">
        <f>IF(U12="熱量ＧＪ",T16*34.1,IF(U12="熱量ＴＪ",T16*34.1/10^3,T16*34.1/10^6))</f>
        <v>0</v>
      </c>
      <c r="V16" s="69">
        <f t="shared" si="0"/>
        <v>0</v>
      </c>
      <c r="W16" s="70"/>
      <c r="X16" s="71">
        <f>IF(U12="熱量ＧＪ",W16*34.1,IF(U12="熱量ＴＪ",W16*34.1/10^3,W16*34.1/10^6))</f>
        <v>0</v>
      </c>
      <c r="Y16" s="72">
        <f t="shared" si="1"/>
        <v>0</v>
      </c>
      <c r="AA16" s="34">
        <v>34.1</v>
      </c>
      <c r="AB16" s="35" t="s">
        <v>114</v>
      </c>
      <c r="AC16" s="230">
        <v>1.8200000000000001E-2</v>
      </c>
      <c r="AD16" s="36" t="s">
        <v>101</v>
      </c>
    </row>
    <row r="17" spans="1:30" ht="13.5" customHeight="1" x14ac:dyDescent="0.2">
      <c r="A17" s="539"/>
      <c r="B17" s="540"/>
      <c r="C17" s="560" t="s">
        <v>167</v>
      </c>
      <c r="D17" s="582"/>
      <c r="E17" s="582"/>
      <c r="F17" s="582"/>
      <c r="G17" s="582"/>
      <c r="H17" s="582"/>
      <c r="I17" s="582"/>
      <c r="J17" s="582"/>
      <c r="K17" s="582"/>
      <c r="L17" s="582"/>
      <c r="M17" s="582"/>
      <c r="N17" s="582"/>
      <c r="O17" s="583"/>
      <c r="P17" s="557" t="s">
        <v>288</v>
      </c>
      <c r="Q17" s="552"/>
      <c r="R17" s="552"/>
      <c r="S17" s="552"/>
      <c r="T17" s="179">
        <f>【記入②】エネルギー調査票!R18</f>
        <v>0</v>
      </c>
      <c r="U17" s="68">
        <f>IF(U12="熱量ＧＪ",T17*36.7,IF(U12="熱量ＴＪ",T17*36.7/10^3,T17*36.7/10^6))</f>
        <v>0</v>
      </c>
      <c r="V17" s="69">
        <f t="shared" si="0"/>
        <v>0</v>
      </c>
      <c r="W17" s="70"/>
      <c r="X17" s="71">
        <f>IF(U12="熱量ＧＪ",W17*36.7,IF(U12="熱量ＴＪ",W17*36.7/10^3,W17*36.7/10^6))</f>
        <v>0</v>
      </c>
      <c r="Y17" s="72">
        <f t="shared" si="1"/>
        <v>0</v>
      </c>
      <c r="AA17" s="34">
        <v>36.700000000000003</v>
      </c>
      <c r="AB17" s="35" t="s">
        <v>114</v>
      </c>
      <c r="AC17" s="230">
        <v>1.8499999999999999E-2</v>
      </c>
      <c r="AD17" s="36" t="s">
        <v>101</v>
      </c>
    </row>
    <row r="18" spans="1:30" ht="13.5" customHeight="1" x14ac:dyDescent="0.2">
      <c r="A18" s="539"/>
      <c r="B18" s="540"/>
      <c r="C18" s="560" t="s">
        <v>168</v>
      </c>
      <c r="D18" s="582"/>
      <c r="E18" s="582"/>
      <c r="F18" s="582"/>
      <c r="G18" s="582"/>
      <c r="H18" s="582"/>
      <c r="I18" s="582"/>
      <c r="J18" s="582"/>
      <c r="K18" s="582"/>
      <c r="L18" s="582"/>
      <c r="M18" s="582"/>
      <c r="N18" s="582"/>
      <c r="O18" s="583"/>
      <c r="P18" s="557" t="s">
        <v>288</v>
      </c>
      <c r="Q18" s="552"/>
      <c r="R18" s="552"/>
      <c r="S18" s="552"/>
      <c r="T18" s="179">
        <f>【記入②】エネルギー調査票!R19</f>
        <v>0</v>
      </c>
      <c r="U18" s="68">
        <f>IF(U12="熱量ＧＪ",T18*38.2,IF(U12="熱量ＴＪ",T18*38.2/10^3,T18*38.2/10^6))</f>
        <v>0</v>
      </c>
      <c r="V18" s="69">
        <f t="shared" si="0"/>
        <v>0</v>
      </c>
      <c r="W18" s="70"/>
      <c r="X18" s="71">
        <f>IF(U12="熱量ＧＪ",W18*38.2,IF(U12="熱量ＴＪ",W18*38.2/10^3,W18*38.2/10^6))</f>
        <v>0</v>
      </c>
      <c r="Y18" s="72">
        <f t="shared" si="1"/>
        <v>0</v>
      </c>
      <c r="AA18" s="34">
        <v>38.200000000000003</v>
      </c>
      <c r="AB18" s="35" t="s">
        <v>114</v>
      </c>
      <c r="AC18" s="230">
        <v>1.8700000000000001E-2</v>
      </c>
      <c r="AD18" s="36" t="s">
        <v>101</v>
      </c>
    </row>
    <row r="19" spans="1:30" ht="13.5" customHeight="1" x14ac:dyDescent="0.2">
      <c r="A19" s="539"/>
      <c r="B19" s="540"/>
      <c r="C19" s="560" t="s">
        <v>169</v>
      </c>
      <c r="D19" s="582"/>
      <c r="E19" s="582"/>
      <c r="F19" s="582"/>
      <c r="G19" s="582"/>
      <c r="H19" s="582"/>
      <c r="I19" s="582"/>
      <c r="J19" s="582"/>
      <c r="K19" s="582"/>
      <c r="L19" s="582"/>
      <c r="M19" s="582"/>
      <c r="N19" s="582"/>
      <c r="O19" s="583"/>
      <c r="P19" s="557" t="s">
        <v>288</v>
      </c>
      <c r="Q19" s="552"/>
      <c r="R19" s="552"/>
      <c r="S19" s="552"/>
      <c r="T19" s="179">
        <f>【記入②】エネルギー調査票!R20</f>
        <v>0</v>
      </c>
      <c r="U19" s="68">
        <f>IF(U12="熱量ＧＪ",T19*39.1,IF(U12="熱量ＴＪ",T19*39.1/10^3,T19*39.1/10^6))</f>
        <v>0</v>
      </c>
      <c r="V19" s="69">
        <f t="shared" si="0"/>
        <v>0</v>
      </c>
      <c r="W19" s="70"/>
      <c r="X19" s="71">
        <f>IF(U12="熱量ＧＪ",W19*39.1,IF(U12="熱量ＴＪ",W19*39.1/10^3,W19*39.1/10^6))</f>
        <v>0</v>
      </c>
      <c r="Y19" s="72">
        <f t="shared" si="1"/>
        <v>0</v>
      </c>
      <c r="AA19" s="34">
        <v>39.1</v>
      </c>
      <c r="AB19" s="35" t="s">
        <v>114</v>
      </c>
      <c r="AC19" s="230">
        <v>1.89E-2</v>
      </c>
      <c r="AD19" s="36" t="s">
        <v>101</v>
      </c>
    </row>
    <row r="20" spans="1:30" ht="13.5" customHeight="1" x14ac:dyDescent="0.2">
      <c r="A20" s="539"/>
      <c r="B20" s="540"/>
      <c r="C20" s="571" t="s">
        <v>170</v>
      </c>
      <c r="D20" s="572"/>
      <c r="E20" s="572"/>
      <c r="F20" s="572"/>
      <c r="G20" s="572"/>
      <c r="H20" s="572"/>
      <c r="I20" s="572"/>
      <c r="J20" s="572"/>
      <c r="K20" s="572"/>
      <c r="L20" s="572"/>
      <c r="M20" s="572"/>
      <c r="N20" s="572"/>
      <c r="O20" s="573"/>
      <c r="P20" s="571" t="s">
        <v>288</v>
      </c>
      <c r="Q20" s="574"/>
      <c r="R20" s="574"/>
      <c r="S20" s="574"/>
      <c r="T20" s="179">
        <f>【記入②】エネルギー調査票!R21</f>
        <v>0</v>
      </c>
      <c r="U20" s="161">
        <f>IF(U12="熱量ＧＪ",T20*41.7,IF(U12="熱量ＴＪ",T20*41.7/10^3,T20*41.7/10^6))</f>
        <v>0</v>
      </c>
      <c r="V20" s="162">
        <f t="shared" si="0"/>
        <v>0</v>
      </c>
      <c r="W20" s="70"/>
      <c r="X20" s="71">
        <f>IF(U12="熱量ＧＪ",W20*41.7,IF(U12="熱量ＴＪ",W20*41.7/10^3,W20*41.7/10^6))</f>
        <v>0</v>
      </c>
      <c r="Y20" s="72">
        <f t="shared" si="1"/>
        <v>0</v>
      </c>
      <c r="Z20" s="163"/>
      <c r="AA20" s="164">
        <v>41.7</v>
      </c>
      <c r="AB20" s="165" t="s">
        <v>114</v>
      </c>
      <c r="AC20" s="230">
        <v>1.95E-2</v>
      </c>
      <c r="AD20" s="164" t="s">
        <v>101</v>
      </c>
    </row>
    <row r="21" spans="1:30" ht="13.5" customHeight="1" x14ac:dyDescent="0.2">
      <c r="A21" s="539"/>
      <c r="B21" s="540"/>
      <c r="C21" s="571" t="s">
        <v>171</v>
      </c>
      <c r="D21" s="572"/>
      <c r="E21" s="572"/>
      <c r="F21" s="572"/>
      <c r="G21" s="572"/>
      <c r="H21" s="572"/>
      <c r="I21" s="572"/>
      <c r="J21" s="572"/>
      <c r="K21" s="572"/>
      <c r="L21" s="572"/>
      <c r="M21" s="572"/>
      <c r="N21" s="572"/>
      <c r="O21" s="573"/>
      <c r="P21" s="571" t="s">
        <v>291</v>
      </c>
      <c r="Q21" s="574"/>
      <c r="R21" s="574"/>
      <c r="S21" s="574"/>
      <c r="T21" s="179">
        <f>【記入②】エネルギー調査票!R22</f>
        <v>0</v>
      </c>
      <c r="U21" s="161">
        <f>IF(U12="熱量ＧＪ",T21*41.9,IF(U12="熱量ＴＪ",T21*41.9/10^3,T21*41.9/10^6))</f>
        <v>0</v>
      </c>
      <c r="V21" s="162">
        <f t="shared" si="0"/>
        <v>0</v>
      </c>
      <c r="W21" s="70"/>
      <c r="X21" s="71">
        <f>IF(U12="熱量ＧＪ",W21*41.9,IF(U12="熱量ＴＪ",W21*41.9/10^3,W21*41.9/10^6))</f>
        <v>0</v>
      </c>
      <c r="Y21" s="72">
        <f t="shared" si="1"/>
        <v>0</v>
      </c>
      <c r="Z21" s="163"/>
      <c r="AA21" s="164">
        <v>41.9</v>
      </c>
      <c r="AB21" s="165" t="s">
        <v>115</v>
      </c>
      <c r="AC21" s="230">
        <v>2.0799999999999999E-2</v>
      </c>
      <c r="AD21" s="164" t="s">
        <v>101</v>
      </c>
    </row>
    <row r="22" spans="1:30" ht="13.5" customHeight="1" x14ac:dyDescent="0.2">
      <c r="A22" s="539"/>
      <c r="B22" s="540"/>
      <c r="C22" s="557" t="s">
        <v>172</v>
      </c>
      <c r="D22" s="558"/>
      <c r="E22" s="558"/>
      <c r="F22" s="558"/>
      <c r="G22" s="558"/>
      <c r="H22" s="558"/>
      <c r="I22" s="558"/>
      <c r="J22" s="558"/>
      <c r="K22" s="558"/>
      <c r="L22" s="558"/>
      <c r="M22" s="558"/>
      <c r="N22" s="558"/>
      <c r="O22" s="559"/>
      <c r="P22" s="557" t="s">
        <v>291</v>
      </c>
      <c r="Q22" s="552"/>
      <c r="R22" s="552"/>
      <c r="S22" s="552"/>
      <c r="T22" s="179">
        <f>【記入②】エネルギー調査票!R23</f>
        <v>0</v>
      </c>
      <c r="U22" s="68">
        <f>IF(U12="熱量ＧＪ",T22*35.6,IF(U12="熱量ＴＪ",T22*35.6/10^3,T22*35.6/10^6))</f>
        <v>0</v>
      </c>
      <c r="V22" s="69">
        <f t="shared" si="0"/>
        <v>0</v>
      </c>
      <c r="W22" s="70"/>
      <c r="X22" s="71">
        <f>IF(U12="熱量ＧＪ",W22*35.6,IF(U12="熱量ＴＪ",W22*35.6/10^3,W22*35.6/10^6))</f>
        <v>0</v>
      </c>
      <c r="Y22" s="72">
        <f t="shared" si="1"/>
        <v>0</v>
      </c>
      <c r="AA22" s="34">
        <v>35.6</v>
      </c>
      <c r="AB22" s="35" t="s">
        <v>115</v>
      </c>
      <c r="AC22" s="230">
        <v>2.5399999999999999E-2</v>
      </c>
      <c r="AD22" s="36" t="s">
        <v>101</v>
      </c>
    </row>
    <row r="23" spans="1:30" ht="28.5" customHeight="1" x14ac:dyDescent="0.2">
      <c r="A23" s="539"/>
      <c r="B23" s="540"/>
      <c r="C23" s="563" t="s">
        <v>173</v>
      </c>
      <c r="D23" s="576"/>
      <c r="E23" s="576"/>
      <c r="F23" s="576"/>
      <c r="G23" s="577"/>
      <c r="H23" s="581" t="s">
        <v>174</v>
      </c>
      <c r="I23" s="582"/>
      <c r="J23" s="582"/>
      <c r="K23" s="582"/>
      <c r="L23" s="582"/>
      <c r="M23" s="582"/>
      <c r="N23" s="582"/>
      <c r="O23" s="583"/>
      <c r="P23" s="557" t="s">
        <v>291</v>
      </c>
      <c r="Q23" s="552"/>
      <c r="R23" s="552"/>
      <c r="S23" s="552"/>
      <c r="T23" s="179">
        <f>【記入②】エネルギー調査票!R24</f>
        <v>0</v>
      </c>
      <c r="U23" s="68">
        <f>IF(U12="熱量ＧＪ",T23*50.2,IF(U12="熱量ＴＪ",T23*50.2/10^3,T23*50.2/10^6))</f>
        <v>0</v>
      </c>
      <c r="V23" s="69">
        <f t="shared" si="0"/>
        <v>0</v>
      </c>
      <c r="W23" s="70"/>
      <c r="X23" s="71">
        <f>IF(U12="熱量ＧＪ",W23*50.2,IF(U12="熱量ＴＪ",W23*50.2/10^3,W23*50.2/10^6))</f>
        <v>0</v>
      </c>
      <c r="Y23" s="72">
        <f t="shared" si="1"/>
        <v>0</v>
      </c>
      <c r="AA23" s="34">
        <v>50.2</v>
      </c>
      <c r="AB23" s="35" t="s">
        <v>115</v>
      </c>
      <c r="AC23" s="230">
        <v>1.6299999999999999E-2</v>
      </c>
      <c r="AD23" s="36" t="s">
        <v>101</v>
      </c>
    </row>
    <row r="24" spans="1:30" ht="30" customHeight="1" x14ac:dyDescent="0.2">
      <c r="A24" s="539"/>
      <c r="B24" s="540"/>
      <c r="C24" s="578"/>
      <c r="D24" s="579"/>
      <c r="E24" s="579"/>
      <c r="F24" s="579"/>
      <c r="G24" s="580"/>
      <c r="H24" s="575" t="s">
        <v>175</v>
      </c>
      <c r="I24" s="572"/>
      <c r="J24" s="572"/>
      <c r="K24" s="572"/>
      <c r="L24" s="572"/>
      <c r="M24" s="572"/>
      <c r="N24" s="572"/>
      <c r="O24" s="573"/>
      <c r="P24" s="571" t="s">
        <v>176</v>
      </c>
      <c r="Q24" s="574"/>
      <c r="R24" s="574"/>
      <c r="S24" s="574"/>
      <c r="T24" s="179">
        <f>【記入②】エネルギー調査票!R25</f>
        <v>0</v>
      </c>
      <c r="U24" s="161">
        <f>IF(U12="熱量ＧＪ",T24*44.9,IF(U12="熱量ＴＪ",T24*44.9/10^3,T24*44.9/10^6))</f>
        <v>0</v>
      </c>
      <c r="V24" s="162">
        <f t="shared" si="0"/>
        <v>0</v>
      </c>
      <c r="W24" s="70"/>
      <c r="X24" s="71">
        <f>IF(U12="熱量ＧＪ",W24*44.9,IF(U12="熱量ＴＪ",W24*44.9/10^3,W24*44.9/10^6))</f>
        <v>0</v>
      </c>
      <c r="Y24" s="72">
        <f t="shared" si="1"/>
        <v>0</v>
      </c>
      <c r="Z24" s="163"/>
      <c r="AA24" s="170">
        <v>44.9</v>
      </c>
      <c r="AB24" s="171" t="s">
        <v>177</v>
      </c>
      <c r="AC24" s="230">
        <v>1.4200000000000001E-2</v>
      </c>
      <c r="AD24" s="164" t="s">
        <v>101</v>
      </c>
    </row>
    <row r="25" spans="1:30" ht="28.5" customHeight="1" x14ac:dyDescent="0.2">
      <c r="A25" s="539"/>
      <c r="B25" s="540"/>
      <c r="C25" s="553" t="s">
        <v>178</v>
      </c>
      <c r="D25" s="589"/>
      <c r="E25" s="589"/>
      <c r="F25" s="589"/>
      <c r="G25" s="590"/>
      <c r="H25" s="581" t="s">
        <v>179</v>
      </c>
      <c r="I25" s="582"/>
      <c r="J25" s="582"/>
      <c r="K25" s="582"/>
      <c r="L25" s="582"/>
      <c r="M25" s="582"/>
      <c r="N25" s="582"/>
      <c r="O25" s="583"/>
      <c r="P25" s="557" t="s">
        <v>180</v>
      </c>
      <c r="Q25" s="552"/>
      <c r="R25" s="552"/>
      <c r="S25" s="552"/>
      <c r="T25" s="179">
        <f>【記入②】エネルギー調査票!R26</f>
        <v>0</v>
      </c>
      <c r="U25" s="68">
        <f>IF(U12="熱量ＧＪ",T25*54.5,IF(U12="熱量ＴＪ",T25*54.5/10^3,T25*54.5/10^6))</f>
        <v>0</v>
      </c>
      <c r="V25" s="69">
        <f t="shared" si="0"/>
        <v>0</v>
      </c>
      <c r="W25" s="70"/>
      <c r="X25" s="71">
        <f>IF(U12="熱量ＧＪ",W25*54.5,IF(U12="熱量ＴＪ",W25*54.5/10^3,W25*54.5/10^6))</f>
        <v>0</v>
      </c>
      <c r="Y25" s="72">
        <f t="shared" si="1"/>
        <v>0</v>
      </c>
      <c r="AA25" s="37">
        <v>54.5</v>
      </c>
      <c r="AB25" s="38" t="s">
        <v>115</v>
      </c>
      <c r="AC25" s="230">
        <v>1.35E-2</v>
      </c>
      <c r="AD25" s="36" t="s">
        <v>101</v>
      </c>
    </row>
    <row r="26" spans="1:30" ht="26.25" customHeight="1" x14ac:dyDescent="0.2">
      <c r="A26" s="539"/>
      <c r="B26" s="540"/>
      <c r="C26" s="591"/>
      <c r="D26" s="592"/>
      <c r="E26" s="592"/>
      <c r="F26" s="592"/>
      <c r="G26" s="593"/>
      <c r="H26" s="612" t="s">
        <v>181</v>
      </c>
      <c r="I26" s="572"/>
      <c r="J26" s="572"/>
      <c r="K26" s="572"/>
      <c r="L26" s="572"/>
      <c r="M26" s="572"/>
      <c r="N26" s="572"/>
      <c r="O26" s="573"/>
      <c r="P26" s="571" t="s">
        <v>176</v>
      </c>
      <c r="Q26" s="574"/>
      <c r="R26" s="574"/>
      <c r="S26" s="574"/>
      <c r="T26" s="179">
        <f>【記入②】エネルギー調査票!R27</f>
        <v>0</v>
      </c>
      <c r="U26" s="161">
        <f>IF(U12="熱量ＧＪ",T26*40.9,IF(U12="熱量ＴＪ",T26*40.9/10^3,T26*40.9/10^6))</f>
        <v>0</v>
      </c>
      <c r="V26" s="162">
        <f t="shared" si="0"/>
        <v>0</v>
      </c>
      <c r="W26" s="70"/>
      <c r="X26" s="71">
        <f>IF(U12="熱量ＧＪ",W26*40.9,IF(U12="熱量ＴＪ",W26*40.9/10^3,W26*40.9/10^6))</f>
        <v>0</v>
      </c>
      <c r="Y26" s="72">
        <f t="shared" si="1"/>
        <v>0</v>
      </c>
      <c r="Z26" s="163"/>
      <c r="AA26" s="172">
        <v>40.9</v>
      </c>
      <c r="AB26" s="173" t="s">
        <v>116</v>
      </c>
      <c r="AC26" s="230">
        <v>1.3899999999999999E-2</v>
      </c>
      <c r="AD26" s="164" t="s">
        <v>101</v>
      </c>
    </row>
    <row r="27" spans="1:30" ht="13.5" customHeight="1" x14ac:dyDescent="0.2">
      <c r="A27" s="539"/>
      <c r="B27" s="540"/>
      <c r="C27" s="563" t="s">
        <v>182</v>
      </c>
      <c r="D27" s="576"/>
      <c r="E27" s="576"/>
      <c r="F27" s="576"/>
      <c r="G27" s="577"/>
      <c r="H27" s="557" t="s">
        <v>183</v>
      </c>
      <c r="I27" s="558"/>
      <c r="J27" s="558"/>
      <c r="K27" s="558"/>
      <c r="L27" s="558"/>
      <c r="M27" s="558"/>
      <c r="N27" s="558"/>
      <c r="O27" s="559"/>
      <c r="P27" s="557" t="s">
        <v>291</v>
      </c>
      <c r="Q27" s="552"/>
      <c r="R27" s="552"/>
      <c r="S27" s="552"/>
      <c r="T27" s="179">
        <f>【記入②】エネルギー調査票!R28</f>
        <v>0</v>
      </c>
      <c r="U27" s="68">
        <f>IF(U12="熱量ＧＪ",T27*28.9,IF(U12="熱量ＴＪ",T27*28.9/10^3,T27*28.9/10^6))</f>
        <v>0</v>
      </c>
      <c r="V27" s="69">
        <f t="shared" si="0"/>
        <v>0</v>
      </c>
      <c r="W27" s="70"/>
      <c r="X27" s="71">
        <f>IF(U12="熱量ＧＪ",W27*28.9,IF(U12="熱量ＴＪ",W27*28.9/10^3,W27*28.9/10^6))</f>
        <v>0</v>
      </c>
      <c r="Y27" s="72">
        <f t="shared" si="1"/>
        <v>0</v>
      </c>
      <c r="AA27" s="37">
        <v>28.9</v>
      </c>
      <c r="AB27" s="38" t="s">
        <v>115</v>
      </c>
      <c r="AC27" s="230">
        <v>2.4500000000000001E-2</v>
      </c>
      <c r="AD27" s="36" t="s">
        <v>101</v>
      </c>
    </row>
    <row r="28" spans="1:30" ht="13.5" customHeight="1" x14ac:dyDescent="0.2">
      <c r="A28" s="539"/>
      <c r="B28" s="540"/>
      <c r="C28" s="613"/>
      <c r="D28" s="614"/>
      <c r="E28" s="614"/>
      <c r="F28" s="614"/>
      <c r="G28" s="615"/>
      <c r="H28" s="557" t="s">
        <v>184</v>
      </c>
      <c r="I28" s="558"/>
      <c r="J28" s="558"/>
      <c r="K28" s="558"/>
      <c r="L28" s="558"/>
      <c r="M28" s="558"/>
      <c r="N28" s="558"/>
      <c r="O28" s="559"/>
      <c r="P28" s="557" t="s">
        <v>291</v>
      </c>
      <c r="Q28" s="552"/>
      <c r="R28" s="552"/>
      <c r="S28" s="552"/>
      <c r="T28" s="179">
        <f>【記入②】エネルギー調査票!R29</f>
        <v>0</v>
      </c>
      <c r="U28" s="68">
        <f>IF(U12="熱量ＧＪ",T28*26.6,IF(U12="熱量ＴＪ",T28*26.6/10^3,T28*26.6/10^6))</f>
        <v>0</v>
      </c>
      <c r="V28" s="69">
        <f t="shared" si="0"/>
        <v>0</v>
      </c>
      <c r="W28" s="70"/>
      <c r="X28" s="71">
        <f>IF(U12="熱量ＧＪ",W28*26.6,IF(U12="熱量ＴＪ",W28*26.6/10^3,W28*26.6/10^6))</f>
        <v>0</v>
      </c>
      <c r="Y28" s="72">
        <f t="shared" si="1"/>
        <v>0</v>
      </c>
      <c r="AA28" s="41">
        <v>26.6</v>
      </c>
      <c r="AB28" s="42" t="s">
        <v>115</v>
      </c>
      <c r="AC28" s="230">
        <v>2.47E-2</v>
      </c>
      <c r="AD28" s="36" t="s">
        <v>101</v>
      </c>
    </row>
    <row r="29" spans="1:30" ht="13.5" customHeight="1" x14ac:dyDescent="0.2">
      <c r="A29" s="539"/>
      <c r="B29" s="540"/>
      <c r="C29" s="578"/>
      <c r="D29" s="579"/>
      <c r="E29" s="579"/>
      <c r="F29" s="579"/>
      <c r="G29" s="580"/>
      <c r="H29" s="594" t="s">
        <v>185</v>
      </c>
      <c r="I29" s="558"/>
      <c r="J29" s="558"/>
      <c r="K29" s="558"/>
      <c r="L29" s="558"/>
      <c r="M29" s="558"/>
      <c r="N29" s="558"/>
      <c r="O29" s="559"/>
      <c r="P29" s="557" t="s">
        <v>291</v>
      </c>
      <c r="Q29" s="552"/>
      <c r="R29" s="552"/>
      <c r="S29" s="552"/>
      <c r="T29" s="179">
        <f>【記入②】エネルギー調査票!R30</f>
        <v>0</v>
      </c>
      <c r="U29" s="68">
        <f>IF(U12="熱量ＧＪ",T29*27.2,IF(U12="熱量ＴＪ",T29*27.2/10^3,T29*27.2/10^6))</f>
        <v>0</v>
      </c>
      <c r="V29" s="69">
        <f t="shared" si="0"/>
        <v>0</v>
      </c>
      <c r="W29" s="70"/>
      <c r="X29" s="71">
        <f>IF(U12="熱量ＧＪ",W29*27.2,IF(U12="熱量ＴＪ",W29*27.2/10^3,W29*27.2/10^6))</f>
        <v>0</v>
      </c>
      <c r="Y29" s="72">
        <f t="shared" si="1"/>
        <v>0</v>
      </c>
      <c r="AA29" s="39">
        <v>27.2</v>
      </c>
      <c r="AB29" s="40" t="s">
        <v>115</v>
      </c>
      <c r="AC29" s="230">
        <v>2.5499999999999998E-2</v>
      </c>
      <c r="AD29" s="36" t="s">
        <v>101</v>
      </c>
    </row>
    <row r="30" spans="1:30" ht="13.5" customHeight="1" x14ac:dyDescent="0.2">
      <c r="A30" s="539"/>
      <c r="B30" s="540"/>
      <c r="C30" s="560" t="s">
        <v>186</v>
      </c>
      <c r="D30" s="582"/>
      <c r="E30" s="582"/>
      <c r="F30" s="582"/>
      <c r="G30" s="582"/>
      <c r="H30" s="582"/>
      <c r="I30" s="582"/>
      <c r="J30" s="582"/>
      <c r="K30" s="582"/>
      <c r="L30" s="582"/>
      <c r="M30" s="582"/>
      <c r="N30" s="582"/>
      <c r="O30" s="583"/>
      <c r="P30" s="557" t="s">
        <v>291</v>
      </c>
      <c r="Q30" s="552"/>
      <c r="R30" s="552"/>
      <c r="S30" s="552"/>
      <c r="T30" s="179">
        <f>【記入②】エネルギー調査票!R31</f>
        <v>0</v>
      </c>
      <c r="U30" s="68">
        <f>IF(U12="熱量ＧＪ",T30*30.1,IF(U12="熱量ＴＪ",T30*30.1/10^3,T30*30.1/10^6))</f>
        <v>0</v>
      </c>
      <c r="V30" s="69">
        <f t="shared" si="0"/>
        <v>0</v>
      </c>
      <c r="W30" s="70"/>
      <c r="X30" s="71">
        <f>IF(U12="熱量ＧＪ",W30*30.1,IF(U12="熱量ＴＪ",W30*30.1/10^3,W30*30.1/10^6))</f>
        <v>0</v>
      </c>
      <c r="Y30" s="72">
        <f t="shared" si="1"/>
        <v>0</v>
      </c>
      <c r="AA30" s="34">
        <v>30.1</v>
      </c>
      <c r="AB30" s="35" t="s">
        <v>115</v>
      </c>
      <c r="AC30" s="230">
        <v>2.9399999999999999E-2</v>
      </c>
      <c r="AD30" s="36" t="s">
        <v>101</v>
      </c>
    </row>
    <row r="31" spans="1:30" ht="13.5" customHeight="1" x14ac:dyDescent="0.2">
      <c r="A31" s="539"/>
      <c r="B31" s="540"/>
      <c r="C31" s="571" t="s">
        <v>187</v>
      </c>
      <c r="D31" s="572"/>
      <c r="E31" s="572"/>
      <c r="F31" s="572"/>
      <c r="G31" s="572"/>
      <c r="H31" s="572"/>
      <c r="I31" s="572"/>
      <c r="J31" s="572"/>
      <c r="K31" s="572"/>
      <c r="L31" s="572"/>
      <c r="M31" s="572"/>
      <c r="N31" s="572"/>
      <c r="O31" s="573"/>
      <c r="P31" s="571" t="s">
        <v>291</v>
      </c>
      <c r="Q31" s="574"/>
      <c r="R31" s="574"/>
      <c r="S31" s="574"/>
      <c r="T31" s="179">
        <f>【記入②】エネルギー調査票!R32</f>
        <v>0</v>
      </c>
      <c r="U31" s="161">
        <f>IF(U12="熱量ＧＪ",T31*37.3,IF(U12="熱量ＴＪ",T31*37.3/10^3,T31*37.3/10^6))</f>
        <v>0</v>
      </c>
      <c r="V31" s="162">
        <f t="shared" si="0"/>
        <v>0</v>
      </c>
      <c r="W31" s="70"/>
      <c r="X31" s="71">
        <f>IF(U12="熱量ＧＪ",W31*37.3,IF(U12="熱量ＴＪ",W31*37.3/10^3,W31*37.3/10^6))</f>
        <v>0</v>
      </c>
      <c r="Y31" s="72">
        <f t="shared" si="1"/>
        <v>0</v>
      </c>
      <c r="Z31" s="163"/>
      <c r="AA31" s="164">
        <v>37.299999999999997</v>
      </c>
      <c r="AB31" s="165" t="s">
        <v>115</v>
      </c>
      <c r="AC31" s="230">
        <v>2.0899999999999998E-2</v>
      </c>
      <c r="AD31" s="164" t="s">
        <v>101</v>
      </c>
    </row>
    <row r="32" spans="1:30" ht="13.5" customHeight="1" x14ac:dyDescent="0.2">
      <c r="A32" s="539"/>
      <c r="B32" s="540"/>
      <c r="C32" s="571" t="s">
        <v>188</v>
      </c>
      <c r="D32" s="572"/>
      <c r="E32" s="572"/>
      <c r="F32" s="572"/>
      <c r="G32" s="572"/>
      <c r="H32" s="572"/>
      <c r="I32" s="572"/>
      <c r="J32" s="572"/>
      <c r="K32" s="572"/>
      <c r="L32" s="572"/>
      <c r="M32" s="572"/>
      <c r="N32" s="572"/>
      <c r="O32" s="573"/>
      <c r="P32" s="571" t="s">
        <v>176</v>
      </c>
      <c r="Q32" s="574"/>
      <c r="R32" s="574"/>
      <c r="S32" s="574"/>
      <c r="T32" s="179">
        <f>【記入②】エネルギー調査票!R33</f>
        <v>0</v>
      </c>
      <c r="U32" s="161">
        <f>IF(U12="熱量ＧＪ",T32*21.1,IF(U12="熱量ＴＪ",T32*21.1/10^3,T32*21.1/10^6))</f>
        <v>0</v>
      </c>
      <c r="V32" s="162">
        <f t="shared" si="0"/>
        <v>0</v>
      </c>
      <c r="W32" s="70"/>
      <c r="X32" s="71">
        <f>IF(U12="熱量ＧＪ",W32*21.1,IF(U12="熱量ＴＪ",W32*21.1/10^3,W32*21.1/10^6))</f>
        <v>0</v>
      </c>
      <c r="Y32" s="72">
        <f t="shared" si="1"/>
        <v>0</v>
      </c>
      <c r="Z32" s="163"/>
      <c r="AA32" s="164">
        <v>21.1</v>
      </c>
      <c r="AB32" s="165" t="s">
        <v>116</v>
      </c>
      <c r="AC32" s="230">
        <v>1.0999999999999999E-2</v>
      </c>
      <c r="AD32" s="164" t="s">
        <v>101</v>
      </c>
    </row>
    <row r="33" spans="1:30" ht="13.5" customHeight="1" x14ac:dyDescent="0.2">
      <c r="A33" s="539"/>
      <c r="B33" s="540"/>
      <c r="C33" s="571" t="s">
        <v>189</v>
      </c>
      <c r="D33" s="572"/>
      <c r="E33" s="572"/>
      <c r="F33" s="572"/>
      <c r="G33" s="572"/>
      <c r="H33" s="572"/>
      <c r="I33" s="572"/>
      <c r="J33" s="572"/>
      <c r="K33" s="572"/>
      <c r="L33" s="572"/>
      <c r="M33" s="572"/>
      <c r="N33" s="572"/>
      <c r="O33" s="573"/>
      <c r="P33" s="571" t="s">
        <v>176</v>
      </c>
      <c r="Q33" s="574"/>
      <c r="R33" s="574"/>
      <c r="S33" s="574"/>
      <c r="T33" s="179">
        <f>【記入②】エネルギー調査票!R34</f>
        <v>0</v>
      </c>
      <c r="U33" s="161">
        <f>IF(U12="熱量ＧＪ",T33*3.41,IF(U12="熱量ＴＪ",T33*3.41/10^3,T33*3.41/10^6))</f>
        <v>0</v>
      </c>
      <c r="V33" s="162">
        <f t="shared" si="0"/>
        <v>0</v>
      </c>
      <c r="W33" s="70"/>
      <c r="X33" s="71">
        <f>IF(U12="熱量ＧＪ",W33*3.41,IF(U12="熱量ＴＪ", W33*3.41/10^3, W33*3.41/10^6))</f>
        <v>0</v>
      </c>
      <c r="Y33" s="72">
        <f t="shared" si="1"/>
        <v>0</v>
      </c>
      <c r="Z33" s="163"/>
      <c r="AA33" s="164">
        <v>3.41</v>
      </c>
      <c r="AB33" s="165" t="s">
        <v>116</v>
      </c>
      <c r="AC33" s="230">
        <v>2.6599999999999999E-2</v>
      </c>
      <c r="AD33" s="164" t="s">
        <v>101</v>
      </c>
    </row>
    <row r="34" spans="1:30" ht="13.5" customHeight="1" x14ac:dyDescent="0.2">
      <c r="A34" s="539"/>
      <c r="B34" s="540"/>
      <c r="C34" s="571" t="s">
        <v>190</v>
      </c>
      <c r="D34" s="572"/>
      <c r="E34" s="572"/>
      <c r="F34" s="572"/>
      <c r="G34" s="572"/>
      <c r="H34" s="572"/>
      <c r="I34" s="572"/>
      <c r="J34" s="572"/>
      <c r="K34" s="572"/>
      <c r="L34" s="572"/>
      <c r="M34" s="572"/>
      <c r="N34" s="572"/>
      <c r="O34" s="573"/>
      <c r="P34" s="571" t="s">
        <v>176</v>
      </c>
      <c r="Q34" s="574"/>
      <c r="R34" s="574"/>
      <c r="S34" s="574"/>
      <c r="T34" s="179">
        <f>【記入②】エネルギー調査票!R35</f>
        <v>0</v>
      </c>
      <c r="U34" s="161">
        <f>IF(U12="熱量ＧＪ",T34*8.41,IF(U12="熱量ＴＪ",T34*8.41/10^3,T34*8.41/10^6))</f>
        <v>0</v>
      </c>
      <c r="V34" s="162">
        <f t="shared" si="0"/>
        <v>0</v>
      </c>
      <c r="W34" s="70"/>
      <c r="X34" s="71">
        <f>IF(U12="熱量ＧＪ",W34*8.41,IF(U12="熱量ＴＪ", W34*8.41/10^3, W34*8.41/10^6))</f>
        <v>0</v>
      </c>
      <c r="Y34" s="72">
        <f t="shared" si="1"/>
        <v>0</v>
      </c>
      <c r="Z34" s="163"/>
      <c r="AA34" s="164">
        <v>8.41</v>
      </c>
      <c r="AB34" s="165" t="s">
        <v>116</v>
      </c>
      <c r="AC34" s="230">
        <v>3.8399999999999997E-2</v>
      </c>
      <c r="AD34" s="164" t="s">
        <v>101</v>
      </c>
    </row>
    <row r="35" spans="1:30" ht="13.5" customHeight="1" x14ac:dyDescent="0.2">
      <c r="A35" s="539"/>
      <c r="B35" s="540"/>
      <c r="C35" s="595" t="s">
        <v>191</v>
      </c>
      <c r="D35" s="554"/>
      <c r="E35" s="554"/>
      <c r="F35" s="554"/>
      <c r="G35" s="538"/>
      <c r="H35" s="598" t="s">
        <v>93</v>
      </c>
      <c r="I35" s="550"/>
      <c r="J35" s="550"/>
      <c r="K35" s="550"/>
      <c r="L35" s="550"/>
      <c r="M35" s="550"/>
      <c r="N35" s="550"/>
      <c r="O35" s="599"/>
      <c r="P35" s="600" t="s">
        <v>192</v>
      </c>
      <c r="Q35" s="601"/>
      <c r="R35" s="601"/>
      <c r="S35" s="601"/>
      <c r="T35" s="179">
        <f>【記入②】エネルギー調査票!R36</f>
        <v>0</v>
      </c>
      <c r="U35" s="68">
        <f>T35*AA35</f>
        <v>0</v>
      </c>
      <c r="V35" s="69">
        <f t="shared" si="0"/>
        <v>0</v>
      </c>
      <c r="W35" s="70"/>
      <c r="X35" s="71">
        <f>W35*AA35</f>
        <v>0</v>
      </c>
      <c r="Y35" s="72">
        <f t="shared" si="1"/>
        <v>0</v>
      </c>
      <c r="Z35" s="121"/>
      <c r="AA35" s="43">
        <v>45</v>
      </c>
      <c r="AB35" s="44" t="s">
        <v>116</v>
      </c>
      <c r="AC35" s="230">
        <v>1.38E-2</v>
      </c>
      <c r="AD35" s="36" t="s">
        <v>102</v>
      </c>
    </row>
    <row r="36" spans="1:30" ht="13.5" customHeight="1" x14ac:dyDescent="0.2">
      <c r="A36" s="539"/>
      <c r="B36" s="540"/>
      <c r="C36" s="596"/>
      <c r="D36" s="597"/>
      <c r="E36" s="597"/>
      <c r="F36" s="597"/>
      <c r="G36" s="540"/>
      <c r="H36" s="602"/>
      <c r="I36" s="603"/>
      <c r="J36" s="603"/>
      <c r="K36" s="603"/>
      <c r="L36" s="603"/>
      <c r="M36" s="603"/>
      <c r="N36" s="603"/>
      <c r="O36" s="604"/>
      <c r="P36" s="602"/>
      <c r="Q36" s="603"/>
      <c r="R36" s="603"/>
      <c r="S36" s="603"/>
      <c r="T36" s="179">
        <f>【記入②】エネルギー調査票!R37</f>
        <v>0</v>
      </c>
      <c r="U36" s="68">
        <f>T36*AA36</f>
        <v>0</v>
      </c>
      <c r="V36" s="119"/>
      <c r="W36" s="70"/>
      <c r="X36" s="71">
        <f>W36*AA36</f>
        <v>0</v>
      </c>
      <c r="Y36" s="116"/>
      <c r="Z36" s="121"/>
      <c r="AA36" s="137"/>
      <c r="AB36" s="138"/>
      <c r="AC36" s="230"/>
      <c r="AD36" s="139"/>
    </row>
    <row r="37" spans="1:30" ht="13.5" customHeight="1" x14ac:dyDescent="0.2">
      <c r="A37" s="539"/>
      <c r="B37" s="540"/>
      <c r="C37" s="555"/>
      <c r="D37" s="546"/>
      <c r="E37" s="546"/>
      <c r="F37" s="546"/>
      <c r="G37" s="556"/>
      <c r="H37" s="602"/>
      <c r="I37" s="603"/>
      <c r="J37" s="603"/>
      <c r="K37" s="603"/>
      <c r="L37" s="603"/>
      <c r="M37" s="603"/>
      <c r="N37" s="603"/>
      <c r="O37" s="604"/>
      <c r="P37" s="602"/>
      <c r="Q37" s="603"/>
      <c r="R37" s="603"/>
      <c r="S37" s="603"/>
      <c r="T37" s="179">
        <f>【記入②】エネルギー調査票!R38</f>
        <v>0</v>
      </c>
      <c r="U37" s="68">
        <f>T37*AA37</f>
        <v>0</v>
      </c>
      <c r="V37" s="119"/>
      <c r="W37" s="70"/>
      <c r="X37" s="71">
        <f>W37*AA37</f>
        <v>0</v>
      </c>
      <c r="Y37" s="116"/>
      <c r="Z37" s="121"/>
      <c r="AA37" s="139"/>
      <c r="AB37" s="140"/>
      <c r="AC37" s="230"/>
      <c r="AD37" s="139"/>
    </row>
    <row r="38" spans="1:30" ht="13.5" customHeight="1" x14ac:dyDescent="0.2">
      <c r="A38" s="539"/>
      <c r="B38" s="540"/>
      <c r="C38" s="594" t="s">
        <v>64</v>
      </c>
      <c r="D38" s="558"/>
      <c r="E38" s="558"/>
      <c r="F38" s="558"/>
      <c r="G38" s="558"/>
      <c r="H38" s="558"/>
      <c r="I38" s="558"/>
      <c r="J38" s="558"/>
      <c r="K38" s="558"/>
      <c r="L38" s="558"/>
      <c r="M38" s="558"/>
      <c r="N38" s="558"/>
      <c r="O38" s="559"/>
      <c r="P38" s="557" t="s">
        <v>103</v>
      </c>
      <c r="Q38" s="552"/>
      <c r="R38" s="552"/>
      <c r="S38" s="552"/>
      <c r="T38" s="179">
        <f>【記入②】エネルギー調査票!R39</f>
        <v>0</v>
      </c>
      <c r="U38" s="68">
        <f>IF(U12="熱量ＧＪ",T38*1.02,IF(U12="熱量ＴＪ",T38*1.02/10^3,T38*1.02/10^6))</f>
        <v>0</v>
      </c>
      <c r="V38" s="69">
        <f>ROUND(T38*AC38,0)</f>
        <v>0</v>
      </c>
      <c r="W38" s="70"/>
      <c r="X38" s="71">
        <f>IF(U12="熱量ＧＪ",W38*1.02,IF(U12="熱量ＴＪ",W38*1.02/10^3,W38*1.02/10^6))</f>
        <v>0</v>
      </c>
      <c r="Y38" s="72"/>
      <c r="Z38" s="121"/>
      <c r="AA38" s="45">
        <v>1.02</v>
      </c>
      <c r="AB38" s="46" t="s">
        <v>65</v>
      </c>
      <c r="AC38" s="231">
        <v>0.06</v>
      </c>
      <c r="AD38" s="47" t="s">
        <v>104</v>
      </c>
    </row>
    <row r="39" spans="1:30" ht="13.5" customHeight="1" x14ac:dyDescent="0.2">
      <c r="A39" s="539"/>
      <c r="B39" s="540"/>
      <c r="C39" s="594" t="s">
        <v>298</v>
      </c>
      <c r="D39" s="558"/>
      <c r="E39" s="558"/>
      <c r="F39" s="558"/>
      <c r="G39" s="558"/>
      <c r="H39" s="558"/>
      <c r="I39" s="558"/>
      <c r="J39" s="558"/>
      <c r="K39" s="558"/>
      <c r="L39" s="558"/>
      <c r="M39" s="558"/>
      <c r="N39" s="558"/>
      <c r="O39" s="559"/>
      <c r="P39" s="557" t="s">
        <v>103</v>
      </c>
      <c r="Q39" s="552"/>
      <c r="R39" s="552"/>
      <c r="S39" s="552"/>
      <c r="T39" s="179">
        <f>【記入②】エネルギー調査票!R40</f>
        <v>0</v>
      </c>
      <c r="U39" s="68">
        <f>IF(U12="熱量ＧＪ",T39*1.36,IF(U12="熱量ＴＪ",T39*1.36/10^3,T39*1.36/10^6))</f>
        <v>0</v>
      </c>
      <c r="V39" s="69">
        <f>ROUND(T39*AC39,0)</f>
        <v>0</v>
      </c>
      <c r="W39" s="70"/>
      <c r="X39" s="71">
        <f>IF(U12="熱量ＧＪ",W39*1.36,IF(U12="熱量ＴＪ",W39*1.36/10^3,W39*1.36/10^6))</f>
        <v>0</v>
      </c>
      <c r="Y39" s="72"/>
      <c r="AA39" s="48">
        <v>1.36</v>
      </c>
      <c r="AB39" s="46" t="s">
        <v>65</v>
      </c>
      <c r="AC39" s="231">
        <v>5.7000000000000002E-2</v>
      </c>
      <c r="AD39" s="47" t="s">
        <v>104</v>
      </c>
    </row>
    <row r="40" spans="1:30" ht="13.5" customHeight="1" x14ac:dyDescent="0.2">
      <c r="A40" s="539"/>
      <c r="B40" s="540"/>
      <c r="C40" s="594" t="s">
        <v>66</v>
      </c>
      <c r="D40" s="558"/>
      <c r="E40" s="558"/>
      <c r="F40" s="558"/>
      <c r="G40" s="558"/>
      <c r="H40" s="558"/>
      <c r="I40" s="558"/>
      <c r="J40" s="558"/>
      <c r="K40" s="558"/>
      <c r="L40" s="558"/>
      <c r="M40" s="558"/>
      <c r="N40" s="558"/>
      <c r="O40" s="559"/>
      <c r="P40" s="557" t="s">
        <v>105</v>
      </c>
      <c r="Q40" s="552"/>
      <c r="R40" s="552"/>
      <c r="S40" s="552"/>
      <c r="T40" s="179">
        <f>【記入②】エネルギー調査票!R41</f>
        <v>0</v>
      </c>
      <c r="U40" s="68">
        <f>IF(U12="熱量ＧＪ",T40*1.36,IF(U12="熱量ＴＪ",T40*1.36/10^3,T40*1.36/10^6))</f>
        <v>0</v>
      </c>
      <c r="V40" s="69">
        <f>ROUND(T40*AC40,0)</f>
        <v>0</v>
      </c>
      <c r="W40" s="70"/>
      <c r="X40" s="71">
        <f>IF(U12="熱量ＧＪ",W40*1.36,IF(U12="熱量ＴＪ",W40*1.36/10^3,W40*1.36/10^6))</f>
        <v>0</v>
      </c>
      <c r="Y40" s="72"/>
      <c r="AA40" s="48">
        <v>1.36</v>
      </c>
      <c r="AB40" s="46" t="s">
        <v>65</v>
      </c>
      <c r="AC40" s="231">
        <v>5.7000000000000002E-2</v>
      </c>
      <c r="AD40" s="47" t="s">
        <v>106</v>
      </c>
    </row>
    <row r="41" spans="1:30" ht="13.5" customHeight="1" x14ac:dyDescent="0.2">
      <c r="A41" s="539"/>
      <c r="B41" s="540"/>
      <c r="C41" s="594" t="s">
        <v>67</v>
      </c>
      <c r="D41" s="558"/>
      <c r="E41" s="558"/>
      <c r="F41" s="558"/>
      <c r="G41" s="558"/>
      <c r="H41" s="558"/>
      <c r="I41" s="558"/>
      <c r="J41" s="558"/>
      <c r="K41" s="558"/>
      <c r="L41" s="558"/>
      <c r="M41" s="558"/>
      <c r="N41" s="558"/>
      <c r="O41" s="559"/>
      <c r="P41" s="557" t="s">
        <v>107</v>
      </c>
      <c r="Q41" s="552"/>
      <c r="R41" s="552"/>
      <c r="S41" s="552"/>
      <c r="T41" s="179">
        <f>【記入②】エネルギー調査票!R42</f>
        <v>0</v>
      </c>
      <c r="U41" s="68">
        <f>IF(U12="熱量ＧＪ",T41*1.36,IF(U12="熱量ＴＪ",T41*1.36/10^3,T41*1.36/10^6))</f>
        <v>0</v>
      </c>
      <c r="V41" s="69">
        <f>ROUND(T41*AC41,0)</f>
        <v>0</v>
      </c>
      <c r="W41" s="70"/>
      <c r="X41" s="71">
        <f>IF(U12="熱量ＧＪ",W41*1.36,IF(U12="熱量ＴＪ",W41*1.36/10^3,W41*1.36/10^6))</f>
        <v>0</v>
      </c>
      <c r="Y41" s="72"/>
      <c r="AA41" s="48">
        <v>1.36</v>
      </c>
      <c r="AB41" s="46" t="s">
        <v>65</v>
      </c>
      <c r="AC41" s="231">
        <v>5.7000000000000002E-2</v>
      </c>
      <c r="AD41" s="47" t="s">
        <v>108</v>
      </c>
    </row>
    <row r="42" spans="1:30" ht="13.5" customHeight="1" x14ac:dyDescent="0.2">
      <c r="A42" s="609"/>
      <c r="B42" s="556"/>
      <c r="C42" s="594" t="s">
        <v>68</v>
      </c>
      <c r="D42" s="558"/>
      <c r="E42" s="558"/>
      <c r="F42" s="558"/>
      <c r="G42" s="558"/>
      <c r="H42" s="558"/>
      <c r="I42" s="558"/>
      <c r="J42" s="558"/>
      <c r="K42" s="558"/>
      <c r="L42" s="558"/>
      <c r="M42" s="558"/>
      <c r="N42" s="558"/>
      <c r="O42" s="559"/>
      <c r="P42" s="610" t="s">
        <v>109</v>
      </c>
      <c r="Q42" s="611"/>
      <c r="R42" s="611"/>
      <c r="S42" s="611"/>
      <c r="T42" s="176"/>
      <c r="U42" s="177">
        <f>SUM(U13:U41)</f>
        <v>0</v>
      </c>
      <c r="V42" s="74">
        <f>SUM(V13:V41)</f>
        <v>0</v>
      </c>
      <c r="W42" s="75"/>
      <c r="X42" s="71">
        <f>SUM(X13:X41)</f>
        <v>0</v>
      </c>
      <c r="Y42" s="72">
        <f>SUM(Y13:Y41)</f>
        <v>0</v>
      </c>
      <c r="AA42" s="141"/>
      <c r="AB42" s="142"/>
      <c r="AC42" s="232"/>
      <c r="AD42" s="139"/>
    </row>
    <row r="43" spans="1:30" ht="13.5" customHeight="1" x14ac:dyDescent="0.2">
      <c r="A43" s="537" t="s">
        <v>69</v>
      </c>
      <c r="B43" s="538"/>
      <c r="C43" s="553" t="s">
        <v>70</v>
      </c>
      <c r="D43" s="554"/>
      <c r="E43" s="554"/>
      <c r="F43" s="554"/>
      <c r="G43" s="538"/>
      <c r="H43" s="560" t="s">
        <v>71</v>
      </c>
      <c r="I43" s="561"/>
      <c r="J43" s="561"/>
      <c r="K43" s="561"/>
      <c r="L43" s="561"/>
      <c r="M43" s="561"/>
      <c r="N43" s="561"/>
      <c r="O43" s="562"/>
      <c r="P43" s="557" t="s">
        <v>72</v>
      </c>
      <c r="Q43" s="552"/>
      <c r="R43" s="552"/>
      <c r="S43" s="552"/>
      <c r="T43" s="180">
        <f>【記入②】エネルギー調査票!R43</f>
        <v>0</v>
      </c>
      <c r="U43" s="68">
        <f>IF(U12="熱量ＧＪ",T43*9.97,IF(U12="熱量ＴＪ",T43*9.97/10^3,T43*9.97/10^6))</f>
        <v>0</v>
      </c>
      <c r="V43" s="69" t="e">
        <f>ROUND(T43*AC43,0)</f>
        <v>#VALUE!</v>
      </c>
      <c r="W43" s="76"/>
      <c r="X43" s="77"/>
      <c r="Y43" s="117"/>
      <c r="AA43" s="45">
        <v>9.9700000000000006</v>
      </c>
      <c r="AB43" s="35" t="s">
        <v>299</v>
      </c>
      <c r="AC43" s="233" t="e">
        <f>VALUE(RIGHT(【記入①】基本事項アンケート!C14,5))</f>
        <v>#VALUE!</v>
      </c>
      <c r="AD43" s="47" t="s">
        <v>73</v>
      </c>
    </row>
    <row r="44" spans="1:30" ht="13.5" customHeight="1" x14ac:dyDescent="0.2">
      <c r="A44" s="539"/>
      <c r="B44" s="540"/>
      <c r="C44" s="555"/>
      <c r="D44" s="546"/>
      <c r="E44" s="546"/>
      <c r="F44" s="546"/>
      <c r="G44" s="556"/>
      <c r="H44" s="560" t="s">
        <v>74</v>
      </c>
      <c r="I44" s="561"/>
      <c r="J44" s="561"/>
      <c r="K44" s="561"/>
      <c r="L44" s="561"/>
      <c r="M44" s="561"/>
      <c r="N44" s="561"/>
      <c r="O44" s="562"/>
      <c r="P44" s="557" t="s">
        <v>72</v>
      </c>
      <c r="Q44" s="552"/>
      <c r="R44" s="552"/>
      <c r="S44" s="552"/>
      <c r="T44" s="180">
        <f>【記入②】エネルギー調査票!R44</f>
        <v>0</v>
      </c>
      <c r="U44" s="68">
        <f>IF(U12="熱量ＧＪ",T44*9.28,IF(U12="熱量ＴＪ",T44*9.28/10^3,T44*9.28/10^6))</f>
        <v>0</v>
      </c>
      <c r="V44" s="69" t="e">
        <f>ROUND(T44*AC44,0)</f>
        <v>#VALUE!</v>
      </c>
      <c r="W44" s="76"/>
      <c r="X44" s="77"/>
      <c r="Y44" s="117"/>
      <c r="AA44" s="45">
        <v>9.2799999999999994</v>
      </c>
      <c r="AB44" s="35" t="s">
        <v>299</v>
      </c>
      <c r="AC44" s="233" t="e">
        <f>VALUE(RIGHT(【記入①】基本事項アンケート!C14,5))</f>
        <v>#VALUE!</v>
      </c>
      <c r="AD44" s="47" t="s">
        <v>73</v>
      </c>
    </row>
    <row r="45" spans="1:30" ht="13.5" customHeight="1" x14ac:dyDescent="0.2">
      <c r="A45" s="539"/>
      <c r="B45" s="540"/>
      <c r="C45" s="563" t="s">
        <v>75</v>
      </c>
      <c r="D45" s="554"/>
      <c r="E45" s="554"/>
      <c r="F45" s="554"/>
      <c r="G45" s="538"/>
      <c r="H45" s="557" t="s">
        <v>76</v>
      </c>
      <c r="I45" s="552"/>
      <c r="J45" s="552"/>
      <c r="K45" s="552"/>
      <c r="L45" s="552"/>
      <c r="M45" s="552"/>
      <c r="N45" s="552"/>
      <c r="O45" s="564"/>
      <c r="P45" s="557" t="s">
        <v>72</v>
      </c>
      <c r="Q45" s="552"/>
      <c r="R45" s="552"/>
      <c r="S45" s="552"/>
      <c r="T45" s="180">
        <f>【記入②】エネルギー調査票!R45</f>
        <v>0</v>
      </c>
      <c r="U45" s="68">
        <f>IF(U12="熱量ＧＪ",T45*9.76,IF(U12="熱量ＴＪ",T45*9.76/10^3,T45*9.76/10^6))</f>
        <v>0</v>
      </c>
      <c r="V45" s="69">
        <f>ROUND(T45*AC45,0)</f>
        <v>0</v>
      </c>
      <c r="W45" s="76"/>
      <c r="X45" s="77"/>
      <c r="Y45" s="117"/>
      <c r="AA45" s="45">
        <v>9.76</v>
      </c>
      <c r="AB45" s="35" t="s">
        <v>299</v>
      </c>
      <c r="AC45" s="233">
        <v>0.57899999999999996</v>
      </c>
      <c r="AD45" s="47" t="s">
        <v>73</v>
      </c>
    </row>
    <row r="46" spans="1:30" ht="13.5" customHeight="1" x14ac:dyDescent="0.2">
      <c r="A46" s="539"/>
      <c r="B46" s="540"/>
      <c r="C46" s="555"/>
      <c r="D46" s="546"/>
      <c r="E46" s="546"/>
      <c r="F46" s="546"/>
      <c r="G46" s="556"/>
      <c r="H46" s="557" t="s">
        <v>77</v>
      </c>
      <c r="I46" s="558"/>
      <c r="J46" s="558"/>
      <c r="K46" s="558"/>
      <c r="L46" s="558"/>
      <c r="M46" s="558"/>
      <c r="N46" s="558"/>
      <c r="O46" s="559"/>
      <c r="P46" s="557" t="s">
        <v>72</v>
      </c>
      <c r="Q46" s="558"/>
      <c r="R46" s="558"/>
      <c r="S46" s="558"/>
      <c r="T46" s="180">
        <f>【記入②】エネルギー調査票!R46</f>
        <v>0</v>
      </c>
      <c r="U46" s="120"/>
      <c r="V46" s="76"/>
      <c r="W46" s="70"/>
      <c r="X46" s="71">
        <v>0</v>
      </c>
      <c r="Y46" s="72">
        <f>W46*AC46</f>
        <v>0</v>
      </c>
      <c r="AA46" s="45">
        <v>9.76</v>
      </c>
      <c r="AB46" s="35" t="s">
        <v>299</v>
      </c>
      <c r="AC46" s="233"/>
      <c r="AD46" s="47" t="s">
        <v>73</v>
      </c>
    </row>
    <row r="47" spans="1:30" ht="13.5" customHeight="1" thickBot="1" x14ac:dyDescent="0.25">
      <c r="A47" s="541"/>
      <c r="B47" s="542"/>
      <c r="C47" s="532" t="s">
        <v>68</v>
      </c>
      <c r="D47" s="533"/>
      <c r="E47" s="533"/>
      <c r="F47" s="533"/>
      <c r="G47" s="533"/>
      <c r="H47" s="533"/>
      <c r="I47" s="533"/>
      <c r="J47" s="533"/>
      <c r="K47" s="533"/>
      <c r="L47" s="533"/>
      <c r="M47" s="533"/>
      <c r="N47" s="533"/>
      <c r="O47" s="534"/>
      <c r="P47" s="535" t="s">
        <v>110</v>
      </c>
      <c r="Q47" s="536"/>
      <c r="R47" s="536"/>
      <c r="S47" s="536"/>
      <c r="T47" s="181">
        <f>SUM(T43:T46)</f>
        <v>0</v>
      </c>
      <c r="U47" s="178">
        <f>SUM(U43:U45)</f>
        <v>0</v>
      </c>
      <c r="V47" s="78" t="e">
        <f>SUM(V43:V45)</f>
        <v>#VALUE!</v>
      </c>
      <c r="W47" s="79">
        <f>W46</f>
        <v>0</v>
      </c>
      <c r="X47" s="71">
        <f>X46</f>
        <v>0</v>
      </c>
      <c r="Y47" s="72">
        <f>Y46</f>
        <v>0</v>
      </c>
      <c r="AA47" s="143"/>
      <c r="AB47" s="144"/>
      <c r="AC47" s="227"/>
      <c r="AD47" s="144"/>
    </row>
    <row r="48" spans="1:30" ht="11.4" thickBot="1" x14ac:dyDescent="0.25">
      <c r="A48" s="544" t="s">
        <v>216</v>
      </c>
      <c r="B48" s="545"/>
      <c r="C48" s="545"/>
      <c r="D48" s="545"/>
      <c r="E48" s="545"/>
      <c r="F48" s="545"/>
      <c r="G48" s="545"/>
      <c r="H48" s="545"/>
      <c r="I48" s="545"/>
      <c r="J48" s="545"/>
      <c r="K48" s="545"/>
      <c r="L48" s="545"/>
      <c r="M48" s="545"/>
      <c r="N48" s="545"/>
      <c r="O48" s="545"/>
      <c r="P48" s="545"/>
      <c r="Q48" s="545"/>
      <c r="R48" s="545"/>
      <c r="S48" s="545"/>
      <c r="T48" s="546"/>
      <c r="U48" s="80">
        <f>U42+U47</f>
        <v>0</v>
      </c>
      <c r="V48" s="81" t="e">
        <f>V42+V47</f>
        <v>#VALUE!</v>
      </c>
      <c r="W48" s="82"/>
      <c r="X48" s="83">
        <f>X42+X47</f>
        <v>0</v>
      </c>
      <c r="Y48" s="84">
        <f>Y42+Y47</f>
        <v>0</v>
      </c>
      <c r="AA48" s="145"/>
      <c r="AB48" s="146"/>
      <c r="AC48" s="146"/>
      <c r="AD48" s="146"/>
    </row>
    <row r="49" spans="1:30" ht="11.4" thickBot="1" x14ac:dyDescent="0.25">
      <c r="A49" s="547" t="s">
        <v>111</v>
      </c>
      <c r="B49" s="548"/>
      <c r="C49" s="548"/>
      <c r="D49" s="548"/>
      <c r="E49" s="548"/>
      <c r="F49" s="548"/>
      <c r="G49" s="548"/>
      <c r="H49" s="548"/>
      <c r="I49" s="548"/>
      <c r="J49" s="548"/>
      <c r="K49" s="548"/>
      <c r="L49" s="548"/>
      <c r="M49" s="548"/>
      <c r="N49" s="548"/>
      <c r="O49" s="548"/>
      <c r="P49" s="548"/>
      <c r="Q49" s="548"/>
      <c r="R49" s="548"/>
      <c r="S49" s="548"/>
      <c r="T49" s="548"/>
      <c r="U49" s="130">
        <f>U48*0.0258</f>
        <v>0</v>
      </c>
      <c r="V49" s="160"/>
      <c r="W49" s="85"/>
      <c r="X49" s="86">
        <f>X48*AA49</f>
        <v>0</v>
      </c>
      <c r="Y49" s="87"/>
      <c r="AA49" s="49">
        <v>2.58E-2</v>
      </c>
      <c r="AB49" s="50" t="s">
        <v>112</v>
      </c>
      <c r="AC49" s="144"/>
      <c r="AD49" s="144"/>
    </row>
    <row r="50" spans="1:30" ht="18" customHeight="1" x14ac:dyDescent="0.2">
      <c r="A50" s="551" t="s">
        <v>234</v>
      </c>
      <c r="B50" s="552"/>
      <c r="C50" s="552"/>
      <c r="D50" s="552"/>
      <c r="E50" s="552"/>
      <c r="F50" s="552"/>
      <c r="G50" s="552"/>
      <c r="H50" s="552"/>
      <c r="I50" s="552"/>
      <c r="J50" s="552"/>
      <c r="K50" s="552"/>
      <c r="L50" s="552"/>
      <c r="M50" s="552"/>
      <c r="N50" s="552"/>
      <c r="O50" s="552"/>
      <c r="P50" s="552"/>
      <c r="Q50" s="552"/>
      <c r="R50" s="552"/>
      <c r="S50" s="552"/>
      <c r="T50" s="552"/>
      <c r="U50" s="159"/>
      <c r="V50" s="89" t="e">
        <f>V48-Y48</f>
        <v>#VALUE!</v>
      </c>
      <c r="W50" s="90"/>
      <c r="X50" s="91"/>
      <c r="Y50" s="118"/>
      <c r="AA50" s="92"/>
      <c r="AB50" s="92"/>
      <c r="AC50" s="92" t="s">
        <v>434</v>
      </c>
    </row>
    <row r="51" spans="1:30" ht="18" customHeight="1" x14ac:dyDescent="0.2">
      <c r="A51" s="549" t="s">
        <v>235</v>
      </c>
      <c r="B51" s="550"/>
      <c r="C51" s="550"/>
      <c r="D51" s="550"/>
      <c r="E51" s="550"/>
      <c r="F51" s="550"/>
      <c r="G51" s="550"/>
      <c r="H51" s="550"/>
      <c r="I51" s="550"/>
      <c r="J51" s="550"/>
      <c r="K51" s="550"/>
      <c r="L51" s="550"/>
      <c r="M51" s="550"/>
      <c r="N51" s="550"/>
      <c r="O51" s="550"/>
      <c r="P51" s="550"/>
      <c r="Q51" s="550"/>
      <c r="R51" s="550"/>
      <c r="S51" s="550"/>
      <c r="T51" s="550"/>
      <c r="U51" s="88"/>
      <c r="V51" s="131" t="e">
        <f>IF(V48&gt;0,ROUND((V48-Y48),3-INT(LOG(V48-Y48))-1),0)</f>
        <v>#VALUE!</v>
      </c>
      <c r="W51" s="93"/>
      <c r="X51" s="94"/>
      <c r="Y51" s="95"/>
      <c r="AA51" s="92"/>
      <c r="AB51" s="92"/>
      <c r="AC51" s="92"/>
    </row>
    <row r="52" spans="1:30" ht="13.8" thickBot="1" x14ac:dyDescent="0.25">
      <c r="A52" s="543" t="s">
        <v>236</v>
      </c>
      <c r="B52" s="533"/>
      <c r="C52" s="533"/>
      <c r="D52" s="533"/>
      <c r="E52" s="533"/>
      <c r="F52" s="533"/>
      <c r="G52" s="533"/>
      <c r="H52" s="533"/>
      <c r="I52" s="533"/>
      <c r="J52" s="533"/>
      <c r="K52" s="533"/>
      <c r="L52" s="533"/>
      <c r="M52" s="533"/>
      <c r="N52" s="533"/>
      <c r="O52" s="533"/>
      <c r="P52" s="533"/>
      <c r="Q52" s="533"/>
      <c r="R52" s="533"/>
      <c r="S52" s="533"/>
      <c r="T52" s="533"/>
      <c r="U52" s="96"/>
      <c r="V52" s="97"/>
      <c r="W52" s="98"/>
      <c r="X52" s="99"/>
      <c r="Y52" s="100"/>
      <c r="AA52" s="101"/>
      <c r="AB52" s="101"/>
    </row>
    <row r="53" spans="1:30" ht="11.4" thickBot="1" x14ac:dyDescent="0.25">
      <c r="A53" s="543" t="s">
        <v>113</v>
      </c>
      <c r="B53" s="533"/>
      <c r="C53" s="533"/>
      <c r="D53" s="533"/>
      <c r="E53" s="533"/>
      <c r="F53" s="533"/>
      <c r="G53" s="533"/>
      <c r="H53" s="533"/>
      <c r="I53" s="533"/>
      <c r="J53" s="533"/>
      <c r="K53" s="533"/>
      <c r="L53" s="533"/>
      <c r="M53" s="533"/>
      <c r="N53" s="533"/>
      <c r="O53" s="533"/>
      <c r="P53" s="533"/>
      <c r="Q53" s="533"/>
      <c r="R53" s="533"/>
      <c r="S53" s="533"/>
      <c r="T53" s="533"/>
      <c r="U53" s="102"/>
      <c r="V53" s="103"/>
      <c r="W53" s="98"/>
      <c r="X53" s="99"/>
      <c r="Y53" s="100"/>
      <c r="AA53" s="101"/>
      <c r="AB53" s="101"/>
    </row>
    <row r="54" spans="1:30" x14ac:dyDescent="0.2">
      <c r="A54" s="156" t="s">
        <v>78</v>
      </c>
      <c r="B54" s="156"/>
      <c r="C54" s="156"/>
      <c r="D54" s="156"/>
      <c r="E54" s="156"/>
      <c r="F54" s="156"/>
      <c r="G54" s="156"/>
      <c r="H54" s="156"/>
      <c r="I54" s="156"/>
      <c r="J54" s="156"/>
      <c r="K54" s="156"/>
      <c r="L54" s="156"/>
      <c r="M54" s="156"/>
      <c r="N54" s="156"/>
      <c r="O54" s="156"/>
      <c r="P54" s="156"/>
      <c r="Q54" s="156"/>
      <c r="R54" s="156"/>
      <c r="S54" s="156"/>
      <c r="T54" s="156"/>
      <c r="U54" s="157"/>
      <c r="V54" s="158"/>
      <c r="W54" s="158"/>
      <c r="X54" s="157"/>
      <c r="Y54" s="158"/>
      <c r="AA54" s="104"/>
      <c r="AB54" s="104"/>
    </row>
    <row r="56" spans="1:30" x14ac:dyDescent="0.2">
      <c r="T56" s="646" t="s">
        <v>193</v>
      </c>
      <c r="U56" s="646"/>
      <c r="V56" s="646"/>
      <c r="W56" s="646"/>
      <c r="X56" s="648" t="s">
        <v>194</v>
      </c>
      <c r="Y56" s="648"/>
    </row>
    <row r="57" spans="1:30" x14ac:dyDescent="0.2">
      <c r="T57" s="646" t="s">
        <v>195</v>
      </c>
      <c r="U57" s="646"/>
      <c r="V57" s="646"/>
      <c r="W57" s="646"/>
      <c r="X57" s="648" t="s">
        <v>196</v>
      </c>
      <c r="Y57" s="648"/>
    </row>
    <row r="59" spans="1:30" x14ac:dyDescent="0.2">
      <c r="T59" s="646" t="s">
        <v>117</v>
      </c>
      <c r="U59" s="646"/>
      <c r="V59" s="646"/>
      <c r="W59" s="646"/>
      <c r="X59" s="648" t="s">
        <v>197</v>
      </c>
      <c r="Y59" s="648"/>
    </row>
    <row r="60" spans="1:30" x14ac:dyDescent="0.2">
      <c r="T60" s="646" t="s">
        <v>198</v>
      </c>
      <c r="U60" s="646"/>
      <c r="V60" s="646"/>
      <c r="W60" s="646"/>
      <c r="X60" s="648" t="s">
        <v>199</v>
      </c>
      <c r="Y60" s="648"/>
    </row>
    <row r="61" spans="1:30" x14ac:dyDescent="0.2">
      <c r="T61" s="646" t="s">
        <v>195</v>
      </c>
      <c r="U61" s="646"/>
      <c r="V61" s="646"/>
      <c r="W61" s="646"/>
      <c r="X61" s="648" t="s">
        <v>196</v>
      </c>
      <c r="Y61" s="648"/>
    </row>
    <row r="64" spans="1:30" x14ac:dyDescent="0.15">
      <c r="A64" s="105" t="s">
        <v>87</v>
      </c>
      <c r="B64" s="105"/>
      <c r="C64" s="105"/>
      <c r="D64" s="105"/>
      <c r="E64" s="105"/>
      <c r="F64" s="105"/>
      <c r="G64" s="105"/>
      <c r="H64" s="105"/>
      <c r="I64" s="105"/>
      <c r="J64" s="105"/>
      <c r="K64" s="105"/>
      <c r="L64" s="105"/>
      <c r="M64" s="106"/>
      <c r="N64" s="107"/>
      <c r="O64" s="107"/>
      <c r="P64" s="107"/>
      <c r="Q64" s="107"/>
      <c r="R64" s="107"/>
      <c r="S64" s="107"/>
      <c r="T64" s="107"/>
      <c r="U64" s="108"/>
      <c r="V64" s="107"/>
      <c r="W64" s="107"/>
      <c r="X64" s="108"/>
      <c r="Y64" s="107"/>
      <c r="Z64" s="107"/>
      <c r="AA64" s="107"/>
      <c r="AB64" s="107"/>
      <c r="AC64" s="114"/>
    </row>
    <row r="65" spans="1:29" x14ac:dyDescent="0.15">
      <c r="A65" s="109" t="s">
        <v>88</v>
      </c>
      <c r="B65" s="109"/>
      <c r="C65" s="109"/>
      <c r="D65" s="109"/>
      <c r="E65" s="109"/>
      <c r="F65" s="109"/>
      <c r="G65" s="109"/>
      <c r="H65" s="109"/>
      <c r="I65" s="109"/>
      <c r="J65" s="109"/>
      <c r="K65" s="109"/>
      <c r="L65" s="109"/>
      <c r="M65" s="107"/>
      <c r="N65" s="107"/>
      <c r="O65" s="107"/>
      <c r="P65" s="107"/>
      <c r="Q65" s="107"/>
      <c r="R65" s="107"/>
      <c r="S65" s="107"/>
      <c r="T65" s="107"/>
      <c r="U65" s="108"/>
      <c r="V65" s="107"/>
      <c r="W65" s="107"/>
      <c r="X65" s="108"/>
      <c r="Y65" s="107"/>
      <c r="Z65" s="107"/>
      <c r="AA65" s="107"/>
      <c r="AB65" s="107"/>
      <c r="AC65" s="114"/>
    </row>
    <row r="66" spans="1:29" x14ac:dyDescent="0.15">
      <c r="A66" s="109" t="s">
        <v>89</v>
      </c>
      <c r="B66" s="109"/>
      <c r="C66" s="109"/>
      <c r="D66" s="109"/>
      <c r="E66" s="109"/>
      <c r="F66" s="109"/>
      <c r="G66" s="109"/>
      <c r="H66" s="109"/>
      <c r="I66" s="109"/>
      <c r="J66" s="109"/>
      <c r="K66" s="109"/>
      <c r="L66" s="109"/>
      <c r="M66" s="107"/>
      <c r="N66" s="107"/>
      <c r="O66" s="107"/>
      <c r="P66" s="107"/>
      <c r="Q66" s="107"/>
      <c r="R66" s="107"/>
      <c r="S66" s="107"/>
      <c r="T66" s="107"/>
      <c r="U66" s="108"/>
      <c r="V66" s="107"/>
      <c r="W66" s="107"/>
      <c r="X66" s="108"/>
      <c r="Y66" s="107"/>
      <c r="Z66" s="107"/>
      <c r="AA66" s="107"/>
      <c r="AB66" s="107"/>
      <c r="AC66" s="114"/>
    </row>
    <row r="67" spans="1:29" x14ac:dyDescent="0.15">
      <c r="A67" s="109" t="s">
        <v>90</v>
      </c>
      <c r="B67" s="109"/>
      <c r="C67" s="109"/>
      <c r="D67" s="109"/>
      <c r="E67" s="109"/>
      <c r="F67" s="109"/>
      <c r="G67" s="109"/>
      <c r="H67" s="109"/>
      <c r="I67" s="109"/>
      <c r="J67" s="109"/>
      <c r="K67" s="109"/>
      <c r="L67" s="109"/>
      <c r="M67" s="107"/>
      <c r="N67" s="107"/>
      <c r="O67" s="107"/>
      <c r="P67" s="107"/>
      <c r="Q67" s="107"/>
      <c r="R67" s="107"/>
      <c r="S67" s="107"/>
      <c r="T67" s="107"/>
      <c r="U67" s="108"/>
      <c r="V67" s="107"/>
      <c r="W67" s="107"/>
      <c r="X67" s="108"/>
      <c r="Y67" s="107"/>
      <c r="Z67" s="107"/>
      <c r="AA67" s="107"/>
      <c r="AB67" s="107"/>
      <c r="AC67" s="114"/>
    </row>
    <row r="68" spans="1:29" x14ac:dyDescent="0.2">
      <c r="A68" s="107"/>
      <c r="B68" s="107"/>
      <c r="C68" s="107"/>
      <c r="D68" s="107"/>
      <c r="E68" s="107"/>
      <c r="F68" s="107"/>
      <c r="G68" s="107"/>
      <c r="H68" s="107"/>
      <c r="I68" s="107"/>
      <c r="J68" s="107"/>
      <c r="K68" s="107"/>
      <c r="L68" s="107"/>
      <c r="M68" s="107"/>
      <c r="N68" s="107"/>
      <c r="O68" s="107"/>
      <c r="P68" s="107"/>
      <c r="Q68" s="107"/>
      <c r="R68" s="107"/>
      <c r="S68" s="107"/>
      <c r="T68" s="107"/>
      <c r="U68" s="108"/>
      <c r="V68" s="107"/>
      <c r="W68" s="107"/>
      <c r="X68" s="108"/>
      <c r="Y68" s="107"/>
      <c r="Z68" s="107"/>
      <c r="AA68" s="107"/>
      <c r="AB68" s="107"/>
      <c r="AC68" s="114"/>
    </row>
    <row r="70" spans="1:29" x14ac:dyDescent="0.15">
      <c r="A70" s="110" t="s">
        <v>91</v>
      </c>
      <c r="B70" s="111"/>
      <c r="C70" s="112" t="s">
        <v>92</v>
      </c>
      <c r="D70" s="111"/>
      <c r="E70" s="111"/>
      <c r="F70" s="111"/>
      <c r="G70" s="111"/>
      <c r="H70" s="111"/>
      <c r="I70" s="111"/>
      <c r="J70" s="111"/>
      <c r="K70" s="111"/>
      <c r="L70" s="111"/>
      <c r="M70" s="111"/>
      <c r="N70" s="111"/>
      <c r="O70" s="111"/>
      <c r="P70" s="111"/>
      <c r="Q70" s="111"/>
      <c r="R70" s="111"/>
      <c r="S70" s="111"/>
      <c r="T70" s="111"/>
      <c r="U70" s="112"/>
      <c r="V70" s="111"/>
      <c r="W70" s="111"/>
      <c r="X70" s="112"/>
      <c r="Y70" s="111"/>
      <c r="Z70" s="111"/>
      <c r="AA70" s="111"/>
      <c r="AB70" s="111"/>
      <c r="AC70" s="115"/>
    </row>
    <row r="71" spans="1:29" x14ac:dyDescent="0.2">
      <c r="A71" s="111"/>
      <c r="B71" s="111"/>
      <c r="C71" s="112"/>
      <c r="D71" s="111"/>
      <c r="E71" s="111"/>
      <c r="F71" s="111"/>
      <c r="G71" s="111"/>
      <c r="H71" s="111"/>
      <c r="I71" s="111"/>
      <c r="J71" s="111"/>
      <c r="K71" s="111"/>
      <c r="L71" s="111"/>
      <c r="M71" s="111"/>
      <c r="N71" s="111"/>
      <c r="O71" s="111"/>
      <c r="P71" s="111"/>
      <c r="Q71" s="111"/>
      <c r="R71" s="111"/>
      <c r="S71" s="111"/>
      <c r="T71" s="111"/>
      <c r="U71" s="112"/>
      <c r="V71" s="111"/>
      <c r="W71" s="111"/>
      <c r="X71" s="112"/>
      <c r="Y71" s="111"/>
      <c r="Z71" s="111"/>
      <c r="AA71" s="111"/>
      <c r="AB71" s="111"/>
      <c r="AC71" s="115"/>
    </row>
    <row r="72" spans="1:29" x14ac:dyDescent="0.2">
      <c r="A72" s="111"/>
      <c r="B72" s="111"/>
      <c r="C72" s="112" t="s">
        <v>79</v>
      </c>
      <c r="D72" s="111"/>
      <c r="E72" s="111"/>
      <c r="F72" s="111"/>
      <c r="G72" s="111"/>
      <c r="H72" s="111"/>
      <c r="I72" s="111"/>
      <c r="J72" s="111"/>
      <c r="K72" s="111"/>
      <c r="L72" s="111"/>
      <c r="M72" s="111"/>
      <c r="N72" s="111"/>
      <c r="O72" s="111"/>
      <c r="P72" s="111"/>
      <c r="Q72" s="111"/>
      <c r="R72" s="111"/>
      <c r="S72" s="111"/>
      <c r="T72" s="111"/>
      <c r="U72" s="112"/>
      <c r="V72" s="111"/>
      <c r="W72" s="111"/>
      <c r="X72" s="112"/>
      <c r="Y72" s="111"/>
      <c r="Z72" s="111"/>
      <c r="AA72" s="111"/>
      <c r="AB72" s="111"/>
      <c r="AC72" s="115"/>
    </row>
    <row r="73" spans="1:29" x14ac:dyDescent="0.2">
      <c r="A73" s="111"/>
      <c r="B73" s="111"/>
      <c r="C73" s="112"/>
      <c r="D73" s="111"/>
      <c r="E73" s="111"/>
      <c r="F73" s="111"/>
      <c r="G73" s="111"/>
      <c r="H73" s="111"/>
      <c r="I73" s="111"/>
      <c r="J73" s="111"/>
      <c r="K73" s="111"/>
      <c r="L73" s="111"/>
      <c r="M73" s="111"/>
      <c r="N73" s="111"/>
      <c r="O73" s="111"/>
      <c r="P73" s="111"/>
      <c r="Q73" s="111"/>
      <c r="R73" s="111"/>
      <c r="S73" s="111"/>
      <c r="T73" s="111"/>
      <c r="U73" s="112"/>
      <c r="V73" s="111"/>
      <c r="W73" s="111"/>
      <c r="X73" s="112"/>
      <c r="Y73" s="111"/>
      <c r="Z73" s="111"/>
      <c r="AA73" s="111"/>
      <c r="AB73" s="111"/>
      <c r="AC73" s="115"/>
    </row>
    <row r="74" spans="1:29" x14ac:dyDescent="0.2">
      <c r="A74" s="111"/>
      <c r="B74" s="111"/>
      <c r="C74" s="112" t="s">
        <v>80</v>
      </c>
      <c r="D74" s="111"/>
      <c r="E74" s="111"/>
      <c r="F74" s="111"/>
      <c r="G74" s="111"/>
      <c r="H74" s="111"/>
      <c r="I74" s="111"/>
      <c r="J74" s="111"/>
      <c r="K74" s="111"/>
      <c r="L74" s="111"/>
      <c r="M74" s="111"/>
      <c r="N74" s="111"/>
      <c r="O74" s="111"/>
      <c r="P74" s="111"/>
      <c r="Q74" s="111"/>
      <c r="R74" s="111"/>
      <c r="S74" s="111"/>
      <c r="T74" s="111"/>
      <c r="U74" s="112"/>
      <c r="V74" s="111"/>
      <c r="W74" s="111"/>
      <c r="X74" s="112"/>
      <c r="Y74" s="112" t="s">
        <v>81</v>
      </c>
      <c r="Z74" s="111"/>
      <c r="AA74" s="111"/>
      <c r="AB74" s="111"/>
      <c r="AC74" s="115"/>
    </row>
    <row r="75" spans="1:29" x14ac:dyDescent="0.2">
      <c r="A75" s="111"/>
      <c r="B75" s="111"/>
      <c r="C75" s="112" t="s">
        <v>82</v>
      </c>
      <c r="D75" s="111"/>
      <c r="E75" s="111"/>
      <c r="F75" s="111"/>
      <c r="G75" s="111"/>
      <c r="H75" s="111"/>
      <c r="I75" s="111"/>
      <c r="J75" s="111"/>
      <c r="K75" s="111"/>
      <c r="L75" s="111"/>
      <c r="M75" s="111"/>
      <c r="N75" s="111"/>
      <c r="O75" s="111"/>
      <c r="P75" s="111"/>
      <c r="Q75" s="111"/>
      <c r="R75" s="111"/>
      <c r="S75" s="111"/>
      <c r="T75" s="111"/>
      <c r="U75" s="112"/>
      <c r="V75" s="111"/>
      <c r="W75" s="111"/>
      <c r="X75" s="112"/>
      <c r="Y75" s="112" t="s">
        <v>83</v>
      </c>
      <c r="Z75" s="111"/>
      <c r="AA75" s="111"/>
      <c r="AB75" s="111"/>
      <c r="AC75" s="115"/>
    </row>
    <row r="76" spans="1:29" x14ac:dyDescent="0.2">
      <c r="A76" s="111"/>
      <c r="B76" s="111"/>
      <c r="C76" s="112" t="s">
        <v>84</v>
      </c>
      <c r="D76" s="111"/>
      <c r="E76" s="111"/>
      <c r="F76" s="111"/>
      <c r="G76" s="111"/>
      <c r="H76" s="111"/>
      <c r="I76" s="111"/>
      <c r="J76" s="111"/>
      <c r="K76" s="111"/>
      <c r="L76" s="111"/>
      <c r="M76" s="111"/>
      <c r="N76" s="111"/>
      <c r="O76" s="111"/>
      <c r="P76" s="111"/>
      <c r="Q76" s="111"/>
      <c r="R76" s="111"/>
      <c r="S76" s="111"/>
      <c r="T76" s="111"/>
      <c r="U76" s="112"/>
      <c r="V76" s="111"/>
      <c r="W76" s="111"/>
      <c r="X76" s="112"/>
      <c r="Y76" s="112"/>
      <c r="Z76" s="111"/>
      <c r="AA76" s="111"/>
      <c r="AB76" s="111"/>
      <c r="AC76" s="115"/>
    </row>
    <row r="77" spans="1:29" x14ac:dyDescent="0.2">
      <c r="A77" s="111"/>
      <c r="B77" s="111"/>
      <c r="C77" s="112" t="s">
        <v>85</v>
      </c>
      <c r="D77" s="111"/>
      <c r="E77" s="111"/>
      <c r="F77" s="111"/>
      <c r="G77" s="111"/>
      <c r="H77" s="111"/>
      <c r="I77" s="111"/>
      <c r="J77" s="111"/>
      <c r="K77" s="111"/>
      <c r="L77" s="111"/>
      <c r="M77" s="111"/>
      <c r="N77" s="111"/>
      <c r="O77" s="111"/>
      <c r="P77" s="111"/>
      <c r="Q77" s="111"/>
      <c r="R77" s="111"/>
      <c r="S77" s="111"/>
      <c r="T77" s="111"/>
      <c r="U77" s="112"/>
      <c r="V77" s="111"/>
      <c r="W77" s="111"/>
      <c r="X77" s="112"/>
      <c r="Y77" s="111"/>
      <c r="Z77" s="111"/>
      <c r="AA77" s="111"/>
      <c r="AB77" s="111"/>
      <c r="AC77" s="115"/>
    </row>
    <row r="78" spans="1:29" x14ac:dyDescent="0.2">
      <c r="A78" s="111"/>
      <c r="B78" s="111"/>
      <c r="C78" s="112" t="s">
        <v>86</v>
      </c>
      <c r="D78" s="111"/>
      <c r="E78" s="111"/>
      <c r="F78" s="111"/>
      <c r="G78" s="111"/>
      <c r="H78" s="111"/>
      <c r="I78" s="111"/>
      <c r="J78" s="111"/>
      <c r="K78" s="111"/>
      <c r="L78" s="111"/>
      <c r="M78" s="111"/>
      <c r="N78" s="111"/>
      <c r="O78" s="111"/>
      <c r="P78" s="111"/>
      <c r="Q78" s="111"/>
      <c r="R78" s="111"/>
      <c r="S78" s="111"/>
      <c r="T78" s="111"/>
      <c r="U78" s="112"/>
      <c r="V78" s="111"/>
      <c r="W78" s="111"/>
      <c r="X78" s="112"/>
      <c r="Y78" s="111"/>
      <c r="Z78" s="111"/>
      <c r="AA78" s="111"/>
      <c r="AB78" s="111"/>
      <c r="AC78" s="115"/>
    </row>
  </sheetData>
  <mergeCells count="115">
    <mergeCell ref="T59:W59"/>
    <mergeCell ref="T60:W60"/>
    <mergeCell ref="P8:S8"/>
    <mergeCell ref="T10:U11"/>
    <mergeCell ref="W10:Y10"/>
    <mergeCell ref="P15:S15"/>
    <mergeCell ref="X56:Y56"/>
    <mergeCell ref="P7:S7"/>
    <mergeCell ref="T61:W61"/>
    <mergeCell ref="X61:Y61"/>
    <mergeCell ref="T57:W57"/>
    <mergeCell ref="X57:Y57"/>
    <mergeCell ref="T56:W56"/>
    <mergeCell ref="X59:Y59"/>
    <mergeCell ref="X60:Y60"/>
    <mergeCell ref="W11:X11"/>
    <mergeCell ref="P27:S27"/>
    <mergeCell ref="P31:S31"/>
    <mergeCell ref="A3:Y3"/>
    <mergeCell ref="A7:B8"/>
    <mergeCell ref="A10:O12"/>
    <mergeCell ref="P10:S12"/>
    <mergeCell ref="A4:Y4"/>
    <mergeCell ref="AA11:AB11"/>
    <mergeCell ref="V10:V12"/>
    <mergeCell ref="Y11:Y12"/>
    <mergeCell ref="X9:Y9"/>
    <mergeCell ref="AA9:AB9"/>
    <mergeCell ref="P6:S6"/>
    <mergeCell ref="C6:O6"/>
    <mergeCell ref="C7:O7"/>
    <mergeCell ref="C8:O8"/>
    <mergeCell ref="C18:O18"/>
    <mergeCell ref="P18:S18"/>
    <mergeCell ref="C19:O19"/>
    <mergeCell ref="P19:S19"/>
    <mergeCell ref="C16:O16"/>
    <mergeCell ref="P16:S16"/>
    <mergeCell ref="C13:O13"/>
    <mergeCell ref="A13:B42"/>
    <mergeCell ref="C40:O40"/>
    <mergeCell ref="P40:S40"/>
    <mergeCell ref="C41:O41"/>
    <mergeCell ref="P41:S41"/>
    <mergeCell ref="C38:O38"/>
    <mergeCell ref="P17:S17"/>
    <mergeCell ref="C17:O17"/>
    <mergeCell ref="C20:O20"/>
    <mergeCell ref="P20:S20"/>
    <mergeCell ref="C42:O42"/>
    <mergeCell ref="P42:S42"/>
    <mergeCell ref="P39:S39"/>
    <mergeCell ref="H26:O26"/>
    <mergeCell ref="P26:S26"/>
    <mergeCell ref="C27:G29"/>
    <mergeCell ref="H27:O27"/>
    <mergeCell ref="C25:G26"/>
    <mergeCell ref="H25:O25"/>
    <mergeCell ref="P25:S25"/>
    <mergeCell ref="P38:S38"/>
    <mergeCell ref="C39:O39"/>
    <mergeCell ref="C30:O30"/>
    <mergeCell ref="P30:S30"/>
    <mergeCell ref="H29:O29"/>
    <mergeCell ref="P29:S29"/>
    <mergeCell ref="C35:G37"/>
    <mergeCell ref="H35:O35"/>
    <mergeCell ref="P35:S35"/>
    <mergeCell ref="H37:O37"/>
    <mergeCell ref="P37:S37"/>
    <mergeCell ref="H36:O36"/>
    <mergeCell ref="P36:S36"/>
    <mergeCell ref="AC9:AD11"/>
    <mergeCell ref="C32:O32"/>
    <mergeCell ref="P32:S32"/>
    <mergeCell ref="C33:O33"/>
    <mergeCell ref="P33:S33"/>
    <mergeCell ref="C34:O34"/>
    <mergeCell ref="P34:S34"/>
    <mergeCell ref="H24:O24"/>
    <mergeCell ref="P24:S24"/>
    <mergeCell ref="C23:G24"/>
    <mergeCell ref="H23:O23"/>
    <mergeCell ref="P23:S23"/>
    <mergeCell ref="C22:O22"/>
    <mergeCell ref="P22:S22"/>
    <mergeCell ref="P13:S13"/>
    <mergeCell ref="C14:O14"/>
    <mergeCell ref="P14:S14"/>
    <mergeCell ref="C15:O15"/>
    <mergeCell ref="AA10:AB10"/>
    <mergeCell ref="C21:O21"/>
    <mergeCell ref="P21:S21"/>
    <mergeCell ref="H28:O28"/>
    <mergeCell ref="P28:S28"/>
    <mergeCell ref="C31:O31"/>
    <mergeCell ref="C47:O47"/>
    <mergeCell ref="P47:S47"/>
    <mergeCell ref="A43:B47"/>
    <mergeCell ref="A53:T53"/>
    <mergeCell ref="A48:T48"/>
    <mergeCell ref="A49:T49"/>
    <mergeCell ref="A52:T52"/>
    <mergeCell ref="A51:T51"/>
    <mergeCell ref="A50:T50"/>
    <mergeCell ref="C43:G44"/>
    <mergeCell ref="H46:O46"/>
    <mergeCell ref="P46:S46"/>
    <mergeCell ref="H44:O44"/>
    <mergeCell ref="P43:S43"/>
    <mergeCell ref="C45:G46"/>
    <mergeCell ref="H45:O45"/>
    <mergeCell ref="H43:O43"/>
    <mergeCell ref="P45:S45"/>
    <mergeCell ref="P44:S44"/>
  </mergeCells>
  <phoneticPr fontId="2"/>
  <dataValidations count="4">
    <dataValidation type="list" allowBlank="1" showInputMessage="1" showErrorMessage="1" sqref="U12" xr:uid="{00000000-0002-0000-0600-000000000000}">
      <formula1>"熱量ＧＪ,熱量ＴＪ,熱量ＰＪ"</formula1>
    </dataValidation>
    <dataValidation type="textLength" allowBlank="1" showInputMessage="1" showErrorMessage="1" errorTitle="入力エラー" error="年度は和暦で入力してください。（平成XX など）" sqref="T12" xr:uid="{00000000-0002-0000-0600-000001000000}">
      <formula1>0</formula1>
      <formula2>5</formula2>
    </dataValidation>
    <dataValidation type="decimal" allowBlank="1" showInputMessage="1" showErrorMessage="1" errorTitle="入力エラー" error="整数と小数点以下、合わせて14桁以内で入力して下さい。" sqref="W46:Y46 U43:V45 T13:Y41 X47:Y47 T43:T46" xr:uid="{00000000-0002-0000-0600-000002000000}">
      <formula1>0</formula1>
      <formula2>99999999999999</formula2>
    </dataValidation>
    <dataValidation type="decimal" allowBlank="1" showInputMessage="1" showErrorMessage="1" errorTitle="入力エラー" error="整数と小数点以下、合わせて19桁以内で入力して下さい。" sqref="X48 X42:Y42 V48:V51 U48 U42:V42 T47:W47 Y48:Y50" xr:uid="{00000000-0002-0000-0600-000003000000}">
      <formula1>0</formula1>
      <formula2>9999999999999990000</formula2>
    </dataValidation>
  </dataValidations>
  <pageMargins left="0" right="0" top="0.32" bottom="0" header="0.6" footer="0.51181102362204722"/>
  <pageSetup paperSize="9" scale="82"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26"/>
  <sheetViews>
    <sheetView topLeftCell="A16" workbookViewId="0">
      <selection activeCell="K23" sqref="K23"/>
    </sheetView>
  </sheetViews>
  <sheetFormatPr defaultColWidth="4.109375" defaultRowHeight="10.8" x14ac:dyDescent="0.2"/>
  <cols>
    <col min="1" max="1" width="15" style="56" customWidth="1"/>
    <col min="2" max="2" width="9.44140625" style="51" customWidth="1"/>
    <col min="3" max="3" width="83.88671875" style="51" customWidth="1"/>
    <col min="4" max="16384" width="4.109375" style="51"/>
  </cols>
  <sheetData>
    <row r="1" spans="1:3" ht="21.75" customHeight="1" x14ac:dyDescent="0.2">
      <c r="A1" s="658" t="s">
        <v>118</v>
      </c>
      <c r="B1" s="658"/>
      <c r="C1" s="658"/>
    </row>
    <row r="2" spans="1:3" ht="27.75" customHeight="1" x14ac:dyDescent="0.2">
      <c r="A2" s="649" t="s">
        <v>119</v>
      </c>
      <c r="B2" s="650"/>
      <c r="C2" s="52" t="s">
        <v>120</v>
      </c>
    </row>
    <row r="3" spans="1:3" ht="53.25" customHeight="1" x14ac:dyDescent="0.2">
      <c r="A3" s="649" t="s">
        <v>121</v>
      </c>
      <c r="B3" s="650"/>
      <c r="C3" s="52" t="s">
        <v>142</v>
      </c>
    </row>
    <row r="4" spans="1:3" ht="27.75" customHeight="1" x14ac:dyDescent="0.2">
      <c r="A4" s="649" t="s">
        <v>143</v>
      </c>
      <c r="B4" s="650"/>
      <c r="C4" s="52" t="s">
        <v>144</v>
      </c>
    </row>
    <row r="5" spans="1:3" ht="39.75" customHeight="1" x14ac:dyDescent="0.2">
      <c r="A5" s="649" t="s">
        <v>289</v>
      </c>
      <c r="B5" s="650"/>
      <c r="C5" s="52" t="s">
        <v>140</v>
      </c>
    </row>
    <row r="6" spans="1:3" ht="28.5" customHeight="1" x14ac:dyDescent="0.2">
      <c r="A6" s="649" t="s">
        <v>238</v>
      </c>
      <c r="B6" s="650"/>
      <c r="C6" s="52" t="s">
        <v>146</v>
      </c>
    </row>
    <row r="7" spans="1:3" ht="41.25" customHeight="1" x14ac:dyDescent="0.2">
      <c r="A7" s="649" t="s">
        <v>239</v>
      </c>
      <c r="B7" s="650"/>
      <c r="C7" s="52" t="s">
        <v>145</v>
      </c>
    </row>
    <row r="8" spans="1:3" ht="39" customHeight="1" x14ac:dyDescent="0.2">
      <c r="A8" s="654" t="s">
        <v>122</v>
      </c>
      <c r="B8" s="655"/>
      <c r="C8" s="53" t="s">
        <v>147</v>
      </c>
    </row>
    <row r="9" spans="1:3" ht="15.75" customHeight="1" x14ac:dyDescent="0.2">
      <c r="A9" s="656" t="s">
        <v>123</v>
      </c>
      <c r="B9" s="657"/>
      <c r="C9" s="54" t="s">
        <v>125</v>
      </c>
    </row>
    <row r="10" spans="1:3" ht="15" customHeight="1" x14ac:dyDescent="0.2">
      <c r="A10" s="656" t="s">
        <v>124</v>
      </c>
      <c r="B10" s="657"/>
      <c r="C10" s="55" t="s">
        <v>126</v>
      </c>
    </row>
    <row r="11" spans="1:3" ht="39.75" customHeight="1" x14ac:dyDescent="0.2">
      <c r="A11" s="649" t="s">
        <v>290</v>
      </c>
      <c r="B11" s="650"/>
      <c r="C11" s="52" t="s">
        <v>148</v>
      </c>
    </row>
    <row r="12" spans="1:3" ht="27" customHeight="1" x14ac:dyDescent="0.2">
      <c r="A12" s="649" t="s">
        <v>292</v>
      </c>
      <c r="B12" s="650"/>
      <c r="C12" s="52" t="s">
        <v>149</v>
      </c>
    </row>
    <row r="13" spans="1:3" ht="15" customHeight="1" x14ac:dyDescent="0.2">
      <c r="A13" s="654" t="s">
        <v>293</v>
      </c>
      <c r="B13" s="655"/>
      <c r="C13" s="661" t="s">
        <v>150</v>
      </c>
    </row>
    <row r="14" spans="1:3" ht="17.25" customHeight="1" x14ac:dyDescent="0.2">
      <c r="A14" s="656" t="s">
        <v>433</v>
      </c>
      <c r="B14" s="657"/>
      <c r="C14" s="662"/>
    </row>
    <row r="15" spans="1:3" ht="21.75" customHeight="1" x14ac:dyDescent="0.2">
      <c r="A15" s="659" t="s">
        <v>127</v>
      </c>
      <c r="B15" s="660"/>
      <c r="C15" s="663"/>
    </row>
    <row r="16" spans="1:3" ht="118.5" customHeight="1" x14ac:dyDescent="0.2">
      <c r="A16" s="654" t="s">
        <v>141</v>
      </c>
      <c r="B16" s="655"/>
      <c r="C16" s="53" t="s">
        <v>151</v>
      </c>
    </row>
    <row r="17" spans="1:3" ht="30.75" customHeight="1" x14ac:dyDescent="0.2">
      <c r="A17" s="654" t="s">
        <v>128</v>
      </c>
      <c r="B17" s="655"/>
      <c r="C17" s="53" t="s">
        <v>152</v>
      </c>
    </row>
    <row r="18" spans="1:3" ht="39" customHeight="1" x14ac:dyDescent="0.2">
      <c r="A18" s="656" t="s">
        <v>138</v>
      </c>
      <c r="B18" s="657"/>
      <c r="C18" s="54" t="s">
        <v>153</v>
      </c>
    </row>
    <row r="19" spans="1:3" ht="29.25" customHeight="1" x14ac:dyDescent="0.2">
      <c r="A19" s="649" t="s">
        <v>237</v>
      </c>
      <c r="B19" s="650"/>
      <c r="C19" s="52" t="s">
        <v>154</v>
      </c>
    </row>
    <row r="20" spans="1:3" ht="39.75" customHeight="1" x14ac:dyDescent="0.2">
      <c r="A20" s="649" t="s">
        <v>294</v>
      </c>
      <c r="B20" s="650"/>
      <c r="C20" s="52" t="s">
        <v>129</v>
      </c>
    </row>
    <row r="21" spans="1:3" ht="38.25" customHeight="1" x14ac:dyDescent="0.2">
      <c r="A21" s="649" t="s">
        <v>295</v>
      </c>
      <c r="B21" s="650"/>
      <c r="C21" s="52" t="s">
        <v>130</v>
      </c>
    </row>
    <row r="22" spans="1:3" ht="62.25" customHeight="1" x14ac:dyDescent="0.2">
      <c r="A22" s="649" t="s">
        <v>296</v>
      </c>
      <c r="B22" s="650"/>
      <c r="C22" s="52" t="s">
        <v>131</v>
      </c>
    </row>
    <row r="23" spans="1:3" ht="49.5" customHeight="1" x14ac:dyDescent="0.2">
      <c r="A23" s="649" t="s">
        <v>297</v>
      </c>
      <c r="B23" s="650"/>
      <c r="C23" s="52" t="s">
        <v>132</v>
      </c>
    </row>
    <row r="24" spans="1:3" ht="51.75" customHeight="1" x14ac:dyDescent="0.2">
      <c r="A24" s="651" t="s">
        <v>133</v>
      </c>
      <c r="B24" s="57" t="s">
        <v>134</v>
      </c>
      <c r="C24" s="52" t="s">
        <v>155</v>
      </c>
    </row>
    <row r="25" spans="1:3" ht="15.75" customHeight="1" x14ac:dyDescent="0.2">
      <c r="A25" s="652"/>
      <c r="B25" s="57" t="s">
        <v>135</v>
      </c>
      <c r="C25" s="52" t="s">
        <v>136</v>
      </c>
    </row>
    <row r="26" spans="1:3" ht="16.5" customHeight="1" x14ac:dyDescent="0.2">
      <c r="A26" s="653"/>
      <c r="B26" s="57" t="s">
        <v>137</v>
      </c>
      <c r="C26" s="52" t="s">
        <v>139</v>
      </c>
    </row>
  </sheetData>
  <mergeCells count="25">
    <mergeCell ref="A1:C1"/>
    <mergeCell ref="A21:B21"/>
    <mergeCell ref="A16:B16"/>
    <mergeCell ref="A13:B13"/>
    <mergeCell ref="A14:B14"/>
    <mergeCell ref="A15:B15"/>
    <mergeCell ref="C13:C15"/>
    <mergeCell ref="A10:B10"/>
    <mergeCell ref="A8:B8"/>
    <mergeCell ref="A9:B9"/>
    <mergeCell ref="A2:B2"/>
    <mergeCell ref="A3:B3"/>
    <mergeCell ref="A4:B4"/>
    <mergeCell ref="A5:B5"/>
    <mergeCell ref="A6:B6"/>
    <mergeCell ref="A7:B7"/>
    <mergeCell ref="A11:B11"/>
    <mergeCell ref="A12:B12"/>
    <mergeCell ref="A24:A26"/>
    <mergeCell ref="A19:B19"/>
    <mergeCell ref="A20:B20"/>
    <mergeCell ref="A17:B17"/>
    <mergeCell ref="A18:B18"/>
    <mergeCell ref="A22:B22"/>
    <mergeCell ref="A23:B23"/>
  </mergeCells>
  <phoneticPr fontId="2"/>
  <pageMargins left="0.78700000000000003" right="0.78700000000000003" top="0.98399999999999999" bottom="0.98399999999999999"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16"/>
  <sheetViews>
    <sheetView workbookViewId="0">
      <selection activeCell="BF14" sqref="BF14"/>
    </sheetView>
  </sheetViews>
  <sheetFormatPr defaultColWidth="9" defaultRowHeight="13.2" x14ac:dyDescent="0.25"/>
  <cols>
    <col min="1" max="1" width="5.44140625" style="243" bestFit="1" customWidth="1"/>
    <col min="2" max="2" width="8" style="243" bestFit="1" customWidth="1"/>
    <col min="3" max="3" width="20" style="243" customWidth="1"/>
    <col min="4" max="4" width="8.44140625" style="243" bestFit="1" customWidth="1"/>
    <col min="5" max="5" width="5" style="243" bestFit="1" customWidth="1"/>
    <col min="6" max="6" width="18.6640625" style="243" bestFit="1" customWidth="1"/>
    <col min="7" max="7" width="47.33203125" style="243" bestFit="1" customWidth="1"/>
    <col min="8" max="8" width="18.6640625" style="243" customWidth="1"/>
    <col min="9" max="10" width="8" style="243" bestFit="1" customWidth="1"/>
    <col min="11" max="11" width="20.33203125" style="243" bestFit="1" customWidth="1"/>
    <col min="12" max="12" width="24.44140625" style="243" bestFit="1" customWidth="1"/>
    <col min="13" max="13" width="13.109375" style="243" bestFit="1" customWidth="1"/>
    <col min="14" max="14" width="6" style="243" bestFit="1" customWidth="1"/>
    <col min="15" max="16" width="4.77734375" style="243" bestFit="1" customWidth="1"/>
    <col min="17" max="17" width="6" style="243" bestFit="1" customWidth="1"/>
    <col min="18" max="18" width="8" style="243" bestFit="1" customWidth="1"/>
    <col min="19" max="19" width="13" style="243" bestFit="1" customWidth="1"/>
    <col min="20" max="20" width="10.21875" style="243" bestFit="1" customWidth="1"/>
    <col min="21" max="21" width="11" style="243" bestFit="1" customWidth="1"/>
    <col min="22" max="22" width="9.6640625" style="243" bestFit="1" customWidth="1"/>
    <col min="23" max="23" width="11" style="243" bestFit="1" customWidth="1"/>
    <col min="24" max="24" width="11.109375" style="243" bestFit="1" customWidth="1"/>
    <col min="25" max="27" width="6.33203125" style="243" bestFit="1" customWidth="1"/>
    <col min="28" max="29" width="10.21875" style="243" bestFit="1" customWidth="1"/>
    <col min="30" max="30" width="11.6640625" style="243" bestFit="1" customWidth="1"/>
    <col min="31" max="32" width="7.6640625" style="243" bestFit="1" customWidth="1"/>
    <col min="33" max="33" width="10.44140625" style="243" bestFit="1" customWidth="1"/>
    <col min="34" max="35" width="2.33203125" style="243" bestFit="1" customWidth="1"/>
    <col min="36" max="36" width="9.6640625" style="243" bestFit="1" customWidth="1"/>
    <col min="37" max="37" width="14.88671875" style="243" bestFit="1" customWidth="1"/>
    <col min="38" max="39" width="4.77734375" style="243" bestFit="1" customWidth="1"/>
    <col min="40" max="41" width="8" style="243" bestFit="1" customWidth="1"/>
    <col min="42" max="42" width="13" style="243" bestFit="1" customWidth="1"/>
    <col min="43" max="43" width="8" style="243" bestFit="1" customWidth="1"/>
    <col min="44" max="45" width="8" style="243" customWidth="1"/>
    <col min="46" max="46" width="14.33203125" style="243" bestFit="1" customWidth="1"/>
    <col min="47" max="47" width="9.6640625" style="243" bestFit="1" customWidth="1"/>
    <col min="48" max="49" width="12.6640625" style="243" bestFit="1" customWidth="1"/>
    <col min="50" max="51" width="8" style="243" bestFit="1" customWidth="1"/>
    <col min="52" max="52" width="38.44140625" style="243" bestFit="1" customWidth="1"/>
    <col min="53" max="53" width="45.21875" style="243" bestFit="1" customWidth="1"/>
    <col min="54" max="54" width="5.6640625" style="243" bestFit="1" customWidth="1"/>
    <col min="55" max="55" width="2.33203125" style="243" bestFit="1" customWidth="1"/>
    <col min="56" max="56" width="5.6640625" style="243" bestFit="1" customWidth="1"/>
    <col min="57" max="57" width="7" style="243" bestFit="1" customWidth="1"/>
    <col min="58" max="58" width="5.6640625" style="243" bestFit="1" customWidth="1"/>
    <col min="59" max="59" width="2.33203125" style="243" bestFit="1" customWidth="1"/>
    <col min="60" max="60" width="16.109375" style="243" bestFit="1" customWidth="1"/>
    <col min="61" max="61" width="5.88671875" style="243" bestFit="1" customWidth="1"/>
    <col min="62" max="62" width="4.109375" style="243" bestFit="1" customWidth="1"/>
    <col min="63" max="63" width="16.109375" style="243" bestFit="1" customWidth="1"/>
    <col min="64" max="64" width="5.88671875" style="243" bestFit="1" customWidth="1"/>
    <col min="65" max="65" width="4.109375" style="243" bestFit="1" customWidth="1"/>
    <col min="66" max="66" width="16.109375" style="243" bestFit="1" customWidth="1"/>
    <col min="67" max="67" width="5.88671875" style="243" bestFit="1" customWidth="1"/>
    <col min="68" max="68" width="4.109375" style="243" bestFit="1" customWidth="1"/>
    <col min="69" max="69" width="33.21875" style="243" bestFit="1" customWidth="1"/>
    <col min="70" max="70" width="4.109375" style="243" bestFit="1" customWidth="1"/>
    <col min="71" max="71" width="13.88671875" style="243" bestFit="1" customWidth="1"/>
    <col min="72" max="72" width="33.21875" style="243" bestFit="1" customWidth="1"/>
    <col min="73" max="73" width="4.109375" style="243" bestFit="1" customWidth="1"/>
    <col min="74" max="74" width="13.88671875" style="243" bestFit="1" customWidth="1"/>
    <col min="75" max="75" width="33.21875" style="243" bestFit="1" customWidth="1"/>
    <col min="76" max="76" width="4.109375" style="243" bestFit="1" customWidth="1"/>
    <col min="77" max="77" width="13.88671875" style="243" bestFit="1" customWidth="1"/>
    <col min="78" max="78" width="33.21875" style="243" bestFit="1" customWidth="1"/>
    <col min="79" max="79" width="4.109375" style="243" bestFit="1" customWidth="1"/>
    <col min="80" max="80" width="13.88671875" style="243" bestFit="1" customWidth="1"/>
    <col min="81" max="81" width="38.88671875" style="243" bestFit="1" customWidth="1"/>
    <col min="82" max="16384" width="9" style="243"/>
  </cols>
  <sheetData>
    <row r="1" spans="1:81" s="242" customFormat="1" ht="17.25" customHeight="1" x14ac:dyDescent="0.2">
      <c r="A1" s="664" t="s">
        <v>536</v>
      </c>
      <c r="B1" s="664" t="s">
        <v>495</v>
      </c>
      <c r="C1" s="664" t="s">
        <v>575</v>
      </c>
      <c r="D1" s="664" t="s">
        <v>574</v>
      </c>
      <c r="E1" s="664" t="s">
        <v>537</v>
      </c>
      <c r="F1" s="666" t="s">
        <v>437</v>
      </c>
      <c r="G1" s="664" t="s">
        <v>581</v>
      </c>
      <c r="H1" s="664" t="s">
        <v>600</v>
      </c>
      <c r="I1" s="666" t="s">
        <v>438</v>
      </c>
      <c r="J1" s="666" t="s">
        <v>439</v>
      </c>
      <c r="K1" s="666" t="s">
        <v>472</v>
      </c>
      <c r="L1" s="666" t="s">
        <v>473</v>
      </c>
      <c r="M1" s="666" t="s">
        <v>474</v>
      </c>
      <c r="N1" s="666" t="s">
        <v>440</v>
      </c>
      <c r="O1" s="666" t="s">
        <v>441</v>
      </c>
      <c r="P1" s="666" t="s">
        <v>442</v>
      </c>
      <c r="Q1" s="666" t="s">
        <v>443</v>
      </c>
      <c r="R1" s="666" t="s">
        <v>444</v>
      </c>
      <c r="S1" s="666" t="s">
        <v>445</v>
      </c>
      <c r="T1" s="666" t="s">
        <v>446</v>
      </c>
      <c r="U1" s="666" t="s">
        <v>447</v>
      </c>
      <c r="V1" s="666"/>
      <c r="W1" s="666" t="s">
        <v>448</v>
      </c>
      <c r="X1" s="666"/>
      <c r="Y1" s="666" t="s">
        <v>449</v>
      </c>
      <c r="Z1" s="666"/>
      <c r="AA1" s="666"/>
      <c r="AB1" s="666" t="s">
        <v>450</v>
      </c>
      <c r="AC1" s="666" t="s">
        <v>451</v>
      </c>
      <c r="AD1" s="666" t="s">
        <v>452</v>
      </c>
      <c r="AE1" s="666" t="s">
        <v>453</v>
      </c>
      <c r="AF1" s="666" t="s">
        <v>454</v>
      </c>
      <c r="AG1" s="666" t="s">
        <v>475</v>
      </c>
      <c r="AH1" s="666"/>
      <c r="AI1" s="666"/>
      <c r="AJ1" s="666" t="s">
        <v>455</v>
      </c>
      <c r="AK1" s="666" t="s">
        <v>456</v>
      </c>
      <c r="AL1" s="666" t="s">
        <v>457</v>
      </c>
      <c r="AM1" s="666" t="s">
        <v>458</v>
      </c>
      <c r="AN1" s="666" t="s">
        <v>459</v>
      </c>
      <c r="AO1" s="666"/>
      <c r="AP1" s="666" t="s">
        <v>460</v>
      </c>
      <c r="AQ1" s="666"/>
      <c r="AR1" s="241"/>
      <c r="AS1" s="241"/>
      <c r="AT1" s="678" t="s">
        <v>479</v>
      </c>
      <c r="AU1" s="675" t="s">
        <v>461</v>
      </c>
      <c r="AV1" s="680" t="s">
        <v>496</v>
      </c>
      <c r="AW1" s="680" t="s">
        <v>497</v>
      </c>
      <c r="AX1" s="678" t="s">
        <v>498</v>
      </c>
      <c r="AY1" s="678" t="s">
        <v>478</v>
      </c>
      <c r="AZ1" s="679" t="s">
        <v>499</v>
      </c>
      <c r="BA1" s="677" t="s">
        <v>482</v>
      </c>
      <c r="BB1" s="669" t="s">
        <v>500</v>
      </c>
      <c r="BC1" s="670"/>
      <c r="BD1" s="670"/>
      <c r="BE1" s="671"/>
      <c r="BF1" s="669" t="s">
        <v>251</v>
      </c>
      <c r="BG1" s="671"/>
      <c r="BH1" s="669" t="s">
        <v>501</v>
      </c>
      <c r="BI1" s="673"/>
      <c r="BJ1" s="673"/>
      <c r="BK1" s="673"/>
      <c r="BL1" s="673"/>
      <c r="BM1" s="673"/>
      <c r="BN1" s="673"/>
      <c r="BO1" s="673"/>
      <c r="BP1" s="674"/>
      <c r="BQ1" s="669" t="s">
        <v>502</v>
      </c>
      <c r="BR1" s="670"/>
      <c r="BS1" s="670"/>
      <c r="BT1" s="670"/>
      <c r="BU1" s="670"/>
      <c r="BV1" s="671"/>
      <c r="BW1" s="669" t="s">
        <v>503</v>
      </c>
      <c r="BX1" s="670"/>
      <c r="BY1" s="670"/>
      <c r="BZ1" s="670"/>
      <c r="CA1" s="670"/>
      <c r="CB1" s="671"/>
      <c r="CC1" s="672" t="s">
        <v>516</v>
      </c>
    </row>
    <row r="2" spans="1:81" s="242" customFormat="1" x14ac:dyDescent="0.2">
      <c r="A2" s="668"/>
      <c r="B2" s="668"/>
      <c r="C2" s="665"/>
      <c r="D2" s="668"/>
      <c r="E2" s="665"/>
      <c r="F2" s="667"/>
      <c r="G2" s="668"/>
      <c r="H2" s="668"/>
      <c r="I2" s="667"/>
      <c r="J2" s="667"/>
      <c r="K2" s="667"/>
      <c r="L2" s="667"/>
      <c r="M2" s="667"/>
      <c r="N2" s="667"/>
      <c r="O2" s="667"/>
      <c r="P2" s="667"/>
      <c r="Q2" s="667"/>
      <c r="R2" s="667"/>
      <c r="S2" s="667"/>
      <c r="T2" s="667"/>
      <c r="U2" s="257" t="s">
        <v>476</v>
      </c>
      <c r="V2" s="257" t="s">
        <v>462</v>
      </c>
      <c r="W2" s="257" t="s">
        <v>463</v>
      </c>
      <c r="X2" s="257" t="s">
        <v>464</v>
      </c>
      <c r="Y2" s="257" t="s">
        <v>465</v>
      </c>
      <c r="Z2" s="257" t="s">
        <v>466</v>
      </c>
      <c r="AA2" s="257" t="s">
        <v>467</v>
      </c>
      <c r="AB2" s="667"/>
      <c r="AC2" s="667"/>
      <c r="AD2" s="667"/>
      <c r="AE2" s="667"/>
      <c r="AF2" s="667"/>
      <c r="AG2" s="257" t="s">
        <v>477</v>
      </c>
      <c r="AH2" s="257"/>
      <c r="AI2" s="257"/>
      <c r="AJ2" s="667"/>
      <c r="AK2" s="667"/>
      <c r="AL2" s="667"/>
      <c r="AM2" s="667"/>
      <c r="AN2" s="257" t="s">
        <v>468</v>
      </c>
      <c r="AO2" s="257" t="s">
        <v>469</v>
      </c>
      <c r="AP2" s="257" t="s">
        <v>470</v>
      </c>
      <c r="AQ2" s="257" t="s">
        <v>471</v>
      </c>
      <c r="AR2" s="257"/>
      <c r="AS2" s="257"/>
      <c r="AT2" s="676"/>
      <c r="AU2" s="676"/>
      <c r="AV2" s="681"/>
      <c r="AW2" s="681"/>
      <c r="AX2" s="676"/>
      <c r="AY2" s="676"/>
      <c r="AZ2" s="676"/>
      <c r="BA2" s="677"/>
      <c r="BB2" s="258" t="s">
        <v>504</v>
      </c>
      <c r="BC2" s="241" t="s">
        <v>505</v>
      </c>
      <c r="BD2" s="258" t="s">
        <v>506</v>
      </c>
      <c r="BE2" s="241" t="s">
        <v>507</v>
      </c>
      <c r="BF2" s="258" t="s">
        <v>504</v>
      </c>
      <c r="BG2" s="241" t="s">
        <v>505</v>
      </c>
      <c r="BH2" s="258" t="s">
        <v>504</v>
      </c>
      <c r="BI2" s="241" t="s">
        <v>508</v>
      </c>
      <c r="BJ2" s="241" t="s">
        <v>510</v>
      </c>
      <c r="BK2" s="258" t="s">
        <v>506</v>
      </c>
      <c r="BL2" s="241" t="s">
        <v>508</v>
      </c>
      <c r="BM2" s="241" t="s">
        <v>510</v>
      </c>
      <c r="BN2" s="258" t="s">
        <v>509</v>
      </c>
      <c r="BO2" s="241" t="s">
        <v>508</v>
      </c>
      <c r="BP2" s="241" t="s">
        <v>510</v>
      </c>
      <c r="BQ2" s="258" t="s">
        <v>504</v>
      </c>
      <c r="BR2" s="241" t="s">
        <v>511</v>
      </c>
      <c r="BS2" s="258" t="s">
        <v>512</v>
      </c>
      <c r="BT2" s="258" t="s">
        <v>506</v>
      </c>
      <c r="BU2" s="241" t="s">
        <v>511</v>
      </c>
      <c r="BV2" s="258" t="s">
        <v>512</v>
      </c>
      <c r="BW2" s="258" t="s">
        <v>513</v>
      </c>
      <c r="BX2" s="241" t="s">
        <v>511</v>
      </c>
      <c r="BY2" s="258" t="s">
        <v>512</v>
      </c>
      <c r="BZ2" s="258" t="s">
        <v>514</v>
      </c>
      <c r="CA2" s="241" t="s">
        <v>511</v>
      </c>
      <c r="CB2" s="258" t="s">
        <v>512</v>
      </c>
      <c r="CC2" s="672"/>
    </row>
    <row r="3" spans="1:81" s="242" customFormat="1" ht="23.25" customHeight="1" x14ac:dyDescent="0.2">
      <c r="A3" s="241">
        <f>【記入①】基本事項アンケート!F20</f>
        <v>0</v>
      </c>
      <c r="B3" s="241">
        <f>【記入①】基本事項アンケート!D1</f>
        <v>2020</v>
      </c>
      <c r="C3" s="241">
        <f>【記入①】基本事項アンケート!C11</f>
        <v>0</v>
      </c>
      <c r="D3" s="241">
        <f>【記入①】基本事項アンケート!C9</f>
        <v>0</v>
      </c>
      <c r="E3" s="241">
        <f>【記入①】基本事項アンケート!C10</f>
        <v>0</v>
      </c>
      <c r="F3" s="241">
        <f>【記入①】基本事項アンケート!C5</f>
        <v>0</v>
      </c>
      <c r="G3" s="241" t="str">
        <f>【記入①】基本事項アンケート!C14</f>
        <v>(リストから選び、ない場合は下記に記入してください。)</v>
      </c>
      <c r="H3" s="241">
        <f>【記入①】基本事項アンケート!F17</f>
        <v>0</v>
      </c>
      <c r="I3" s="240">
        <f>【記入②】エネルギー調査票!R12</f>
        <v>0</v>
      </c>
      <c r="J3" s="240">
        <f>【記入②】エネルギー調査票!R13</f>
        <v>0</v>
      </c>
      <c r="K3" s="240">
        <f>【記入②】エネルギー調査票!R14</f>
        <v>0</v>
      </c>
      <c r="L3" s="240">
        <f>【記入②】エネルギー調査票!R15</f>
        <v>0</v>
      </c>
      <c r="M3" s="240">
        <f>【記入②】エネルギー調査票!R16</f>
        <v>0</v>
      </c>
      <c r="N3" s="240">
        <f>【記入②】エネルギー調査票!R17</f>
        <v>0</v>
      </c>
      <c r="O3" s="240">
        <f>【記入②】エネルギー調査票!R18</f>
        <v>0</v>
      </c>
      <c r="P3" s="240">
        <f>【記入②】エネルギー調査票!R19</f>
        <v>0</v>
      </c>
      <c r="Q3" s="240">
        <f>【記入②】エネルギー調査票!R20</f>
        <v>0</v>
      </c>
      <c r="R3" s="240">
        <f>【記入②】エネルギー調査票!R21</f>
        <v>0</v>
      </c>
      <c r="S3" s="240">
        <f>【記入②】エネルギー調査票!R22</f>
        <v>0</v>
      </c>
      <c r="T3" s="240">
        <f>【記入②】エネルギー調査票!R23</f>
        <v>0</v>
      </c>
      <c r="U3" s="240">
        <f>【記入②】エネルギー調査票!R24</f>
        <v>0</v>
      </c>
      <c r="V3" s="240">
        <f>【記入②】エネルギー調査票!R25</f>
        <v>0</v>
      </c>
      <c r="W3" s="240">
        <f>【記入②】エネルギー調査票!R26</f>
        <v>0</v>
      </c>
      <c r="X3" s="240">
        <f>【記入②】エネルギー調査票!R27</f>
        <v>0</v>
      </c>
      <c r="Y3" s="240">
        <f>【記入②】エネルギー調査票!R28</f>
        <v>0</v>
      </c>
      <c r="Z3" s="240">
        <f>【記入②】エネルギー調査票!R29</f>
        <v>0</v>
      </c>
      <c r="AA3" s="240">
        <f>【記入②】エネルギー調査票!R30</f>
        <v>0</v>
      </c>
      <c r="AB3" s="240">
        <f>【記入②】エネルギー調査票!R31</f>
        <v>0</v>
      </c>
      <c r="AC3" s="240">
        <f>【記入②】エネルギー調査票!R32</f>
        <v>0</v>
      </c>
      <c r="AD3" s="240">
        <f>【記入②】エネルギー調査票!R33</f>
        <v>0</v>
      </c>
      <c r="AE3" s="240">
        <f>【記入②】エネルギー調査票!R34</f>
        <v>0</v>
      </c>
      <c r="AF3" s="240">
        <f>【記入②】エネルギー調査票!R35</f>
        <v>0</v>
      </c>
      <c r="AG3" s="240">
        <f>【記入②】エネルギー調査票!R36</f>
        <v>0</v>
      </c>
      <c r="AH3" s="240">
        <f>【記入②】エネルギー調査票!R37</f>
        <v>0</v>
      </c>
      <c r="AI3" s="240">
        <f>【記入②】エネルギー調査票!R38</f>
        <v>0</v>
      </c>
      <c r="AJ3" s="240">
        <f>【記入②】エネルギー調査票!R39</f>
        <v>0</v>
      </c>
      <c r="AK3" s="240">
        <f>【記入②】エネルギー調査票!R40</f>
        <v>0</v>
      </c>
      <c r="AL3" s="240">
        <f>【記入②】エネルギー調査票!R41</f>
        <v>0</v>
      </c>
      <c r="AM3" s="240">
        <f>【記入②】エネルギー調査票!R42</f>
        <v>0</v>
      </c>
      <c r="AN3" s="240">
        <f>【記入②】エネルギー調査票!R43</f>
        <v>0</v>
      </c>
      <c r="AO3" s="240">
        <f>【記入②】エネルギー調査票!R44</f>
        <v>0</v>
      </c>
      <c r="AP3" s="240">
        <f>【記入②】エネルギー調査票!R45</f>
        <v>0</v>
      </c>
      <c r="AQ3" s="240">
        <f>【記入②】エネルギー調査票!R46</f>
        <v>0</v>
      </c>
      <c r="AR3" s="240"/>
      <c r="AS3" s="240"/>
      <c r="AT3" s="240">
        <f>【記入②】エネルギー調査票!R47</f>
        <v>0</v>
      </c>
      <c r="AU3" s="240" t="e">
        <f>【記入②】エネルギー調査票!R48</f>
        <v>#VALUE!</v>
      </c>
      <c r="AV3" s="259" t="e">
        <f>AT3/I3</f>
        <v>#DIV/0!</v>
      </c>
      <c r="AW3" s="259" t="e">
        <f>AT3/J3</f>
        <v>#DIV/0!</v>
      </c>
      <c r="AX3" s="260" t="e">
        <f>AU3/I3</f>
        <v>#VALUE!</v>
      </c>
      <c r="AY3" s="260" t="e">
        <f>AU3/J3</f>
        <v>#VALUE!</v>
      </c>
      <c r="AZ3" s="241" t="str">
        <f>【記入①】基本事項アンケート!C12</f>
        <v>(リストからお選び下さい)</v>
      </c>
      <c r="BA3" s="241" t="str">
        <f>【記入①】基本事項アンケート!C15</f>
        <v>（リストからお選びください。）</v>
      </c>
      <c r="BB3" s="241">
        <f>【記入③】生産設備の概要!B6</f>
        <v>0</v>
      </c>
      <c r="BC3" s="241">
        <f>【記入③】生産設備の概要!C6</f>
        <v>0</v>
      </c>
      <c r="BD3" s="241">
        <f>【記入③】生産設備の概要!B7</f>
        <v>0</v>
      </c>
      <c r="BE3" s="241">
        <f>【記入③】生産設備の概要!C7</f>
        <v>0</v>
      </c>
      <c r="BF3" s="241">
        <f>【記入③】生産設備の概要!B9</f>
        <v>0</v>
      </c>
      <c r="BG3" s="241">
        <f>【記入③】生産設備の概要!C9</f>
        <v>0</v>
      </c>
      <c r="BH3" s="241" t="str">
        <f>【記入③】生産設備の概要!B12</f>
        <v>（選んで下さい）</v>
      </c>
      <c r="BI3" s="241">
        <f>【記入③】生産設備の概要!C12</f>
        <v>0</v>
      </c>
      <c r="BJ3" s="241">
        <f>【記入③】生産設備の概要!E12</f>
        <v>0</v>
      </c>
      <c r="BK3" s="241" t="str">
        <f>【記入③】生産設備の概要!B13</f>
        <v>（選んで下さい）</v>
      </c>
      <c r="BL3" s="241">
        <f>【記入③】生産設備の概要!C13</f>
        <v>0</v>
      </c>
      <c r="BM3" s="241">
        <f>【記入③】生産設備の概要!E13</f>
        <v>0</v>
      </c>
      <c r="BN3" s="241" t="str">
        <f>【記入③】生産設備の概要!B14</f>
        <v>（選んで下さい）</v>
      </c>
      <c r="BO3" s="241">
        <f>【記入③】生産設備の概要!C14</f>
        <v>0</v>
      </c>
      <c r="BP3" s="241">
        <f>【記入③】生産設備の概要!E14</f>
        <v>0</v>
      </c>
      <c r="BQ3" s="287" t="str">
        <f>【記入③】生産設備の概要!B22</f>
        <v>(リストから選び、ない場合はご記入下さい)</v>
      </c>
      <c r="BR3" s="241">
        <f>【記入③】生産設備の概要!C22</f>
        <v>0</v>
      </c>
      <c r="BS3" s="288" t="str">
        <f>【記入③】生産設備の概要!E22</f>
        <v>（選んで下さい）</v>
      </c>
      <c r="BT3" s="288" t="str">
        <f>【記入③】生産設備の概要!B23</f>
        <v>(リストから選び、ない場合はご記入下さい)</v>
      </c>
      <c r="BU3" s="241">
        <f>【記入③】生産設備の概要!C23</f>
        <v>0</v>
      </c>
      <c r="BV3" s="288" t="str">
        <f>【記入③】生産設備の概要!E23</f>
        <v>（選んで下さい）</v>
      </c>
      <c r="BW3" s="288" t="str">
        <f>【記入③】生産設備の概要!B25</f>
        <v>(リストから選び、ない場合はご記入下さい)</v>
      </c>
      <c r="BX3" s="241">
        <f>【記入③】生産設備の概要!C25</f>
        <v>0</v>
      </c>
      <c r="BY3" s="288" t="str">
        <f>【記入③】生産設備の概要!E25</f>
        <v>（選んで下さい）</v>
      </c>
      <c r="BZ3" s="288" t="str">
        <f>【記入③】生産設備の概要!B26</f>
        <v>(リストから選び、ない場合はご記入下さい)</v>
      </c>
      <c r="CA3" s="241">
        <f>【記入③】生産設備の概要!C26</f>
        <v>0</v>
      </c>
      <c r="CB3" s="288" t="str">
        <f>【記入③】生産設備の概要!E26</f>
        <v>（選んで下さい）</v>
      </c>
      <c r="CC3" s="288" t="str">
        <f>【記入①】基本事項アンケート!C15</f>
        <v>（リストからお選びください。）</v>
      </c>
    </row>
    <row r="4" spans="1:81" x14ac:dyDescent="0.25">
      <c r="AZ4" s="261" t="s">
        <v>515</v>
      </c>
      <c r="BV4" s="289"/>
      <c r="BW4" s="289"/>
    </row>
    <row r="5" spans="1:81" x14ac:dyDescent="0.25">
      <c r="AZ5" s="4" t="s">
        <v>562</v>
      </c>
      <c r="BA5" s="300" t="s">
        <v>480</v>
      </c>
    </row>
    <row r="6" spans="1:81" x14ac:dyDescent="0.25">
      <c r="AZ6" s="4" t="s">
        <v>563</v>
      </c>
      <c r="BA6" s="301" t="s">
        <v>518</v>
      </c>
    </row>
    <row r="7" spans="1:81" x14ac:dyDescent="0.25">
      <c r="AZ7" s="4" t="s">
        <v>564</v>
      </c>
      <c r="BA7" s="301" t="s">
        <v>517</v>
      </c>
    </row>
    <row r="8" spans="1:81" x14ac:dyDescent="0.25">
      <c r="AZ8" s="4" t="s">
        <v>565</v>
      </c>
      <c r="BA8" s="301" t="s">
        <v>519</v>
      </c>
    </row>
    <row r="9" spans="1:81" x14ac:dyDescent="0.25">
      <c r="AZ9" s="4" t="s">
        <v>566</v>
      </c>
      <c r="BA9" s="300" t="s">
        <v>550</v>
      </c>
    </row>
    <row r="10" spans="1:81" x14ac:dyDescent="0.25">
      <c r="AZ10" s="4" t="s">
        <v>567</v>
      </c>
    </row>
    <row r="11" spans="1:81" x14ac:dyDescent="0.25">
      <c r="AZ11" s="4" t="s">
        <v>568</v>
      </c>
    </row>
    <row r="12" spans="1:81" x14ac:dyDescent="0.25">
      <c r="AZ12" s="4" t="s">
        <v>569</v>
      </c>
    </row>
    <row r="13" spans="1:81" x14ac:dyDescent="0.25">
      <c r="AZ13" s="4" t="s">
        <v>570</v>
      </c>
    </row>
    <row r="14" spans="1:81" x14ac:dyDescent="0.25">
      <c r="AZ14" s="4" t="s">
        <v>571</v>
      </c>
    </row>
    <row r="15" spans="1:81" x14ac:dyDescent="0.25">
      <c r="AZ15" s="4" t="s">
        <v>572</v>
      </c>
    </row>
    <row r="16" spans="1:81" x14ac:dyDescent="0.25">
      <c r="AZ16" s="4" t="s">
        <v>573</v>
      </c>
    </row>
  </sheetData>
  <mergeCells count="49">
    <mergeCell ref="A1:A2"/>
    <mergeCell ref="B1:B2"/>
    <mergeCell ref="BB1:BE1"/>
    <mergeCell ref="BF1:BG1"/>
    <mergeCell ref="BA1:BA2"/>
    <mergeCell ref="N1:N2"/>
    <mergeCell ref="S1:S2"/>
    <mergeCell ref="T1:T2"/>
    <mergeCell ref="AX1:AX2"/>
    <mergeCell ref="AY1:AY2"/>
    <mergeCell ref="AZ1:AZ2"/>
    <mergeCell ref="AV1:AV2"/>
    <mergeCell ref="AW1:AW2"/>
    <mergeCell ref="AT1:AT2"/>
    <mergeCell ref="AK1:AK2"/>
    <mergeCell ref="O1:O2"/>
    <mergeCell ref="AJ1:AJ2"/>
    <mergeCell ref="P1:P2"/>
    <mergeCell ref="Q1:Q2"/>
    <mergeCell ref="R1:R2"/>
    <mergeCell ref="U1:V1"/>
    <mergeCell ref="AC1:AC2"/>
    <mergeCell ref="AD1:AD2"/>
    <mergeCell ref="I1:I2"/>
    <mergeCell ref="J1:J2"/>
    <mergeCell ref="K1:K2"/>
    <mergeCell ref="L1:L2"/>
    <mergeCell ref="M1:M2"/>
    <mergeCell ref="BQ1:BV1"/>
    <mergeCell ref="BW1:CB1"/>
    <mergeCell ref="CC1:CC2"/>
    <mergeCell ref="BH1:BP1"/>
    <mergeCell ref="AU1:AU2"/>
    <mergeCell ref="C1:C2"/>
    <mergeCell ref="F1:F2"/>
    <mergeCell ref="E1:E2"/>
    <mergeCell ref="AN1:AO1"/>
    <mergeCell ref="AP1:AQ1"/>
    <mergeCell ref="G1:G2"/>
    <mergeCell ref="H1:H2"/>
    <mergeCell ref="D1:D2"/>
    <mergeCell ref="AE1:AE2"/>
    <mergeCell ref="AF1:AF2"/>
    <mergeCell ref="AG1:AI1"/>
    <mergeCell ref="AL1:AL2"/>
    <mergeCell ref="AM1:AM2"/>
    <mergeCell ref="W1:X1"/>
    <mergeCell ref="Y1:AA1"/>
    <mergeCell ref="AB1:AB2"/>
  </mergeCells>
  <phoneticPr fontId="2"/>
  <pageMargins left="0" right="0" top="1.3385826771653544" bottom="0.15748031496062992"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集計</vt:lpstr>
      <vt:lpstr>【記入①】基本事項アンケート</vt:lpstr>
      <vt:lpstr>【記入②】エネルギー調査票</vt:lpstr>
      <vt:lpstr>【記入③】生産設備の概要</vt:lpstr>
      <vt:lpstr>（参考）CO2-生産量関係図</vt:lpstr>
      <vt:lpstr>（参考）CO2排出量算定係数</vt:lpstr>
      <vt:lpstr>（参考）年間エネルギ調査票</vt:lpstr>
      <vt:lpstr>（参考）燃料等の定義</vt:lpstr>
      <vt:lpstr>企業集計値</vt:lpstr>
      <vt:lpstr>L１．鋳鋼</vt:lpstr>
      <vt:lpstr>L２．鋳鉄</vt:lpstr>
      <vt:lpstr>L３．銅系</vt:lpstr>
      <vt:lpstr>L４．アルミ系</vt:lpstr>
      <vt:lpstr>L５．アルミダイカスト</vt:lpstr>
      <vt:lpstr>L６．マグネ系</vt:lpstr>
      <vt:lpstr>L７．亜鉛系</vt:lpstr>
      <vt:lpstr>L８．精密鋳造</vt:lpstr>
      <vt:lpstr>L９．その他</vt:lpstr>
      <vt:lpstr>'（参考）年間エネルギ調査票'!Print_Area</vt:lpstr>
      <vt:lpstr>【記入①】基本事項アンケート!Print_Area</vt:lpstr>
      <vt:lpstr>分類</vt:lpstr>
    </vt:vector>
  </TitlesOfParts>
  <Company>素材研究所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itoh</dc:creator>
  <cp:lastModifiedBy>yoshizawa</cp:lastModifiedBy>
  <cp:lastPrinted>2013-05-29T11:00:28Z</cp:lastPrinted>
  <dcterms:created xsi:type="dcterms:W3CDTF">2010-03-21T00:24:16Z</dcterms:created>
  <dcterms:modified xsi:type="dcterms:W3CDTF">2021-05-10T04:35:52Z</dcterms:modified>
</cp:coreProperties>
</file>